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6285" activeTab="0"/>
  </bookViews>
  <sheets>
    <sheet name="EconoMagi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<sst xmlns="http://schemas.openxmlformats.org/spreadsheetml/2006/main" count="29" uniqueCount="22">
  <si>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http://www.economagic.com/</t>
  </si>
  <si>
    <t>Series #1</t>
  </si>
  <si>
    <t>Personal consumption expenditures: Gross Domestic Product: Billions of dollars; Seasonally adjusted at annual rates (quarterly)</t>
  </si>
  <si>
    <t>Series #2</t>
  </si>
  <si>
    <t>Exports: Net exports of goods and services: Gross Domestic Product: Billions of dollars; Seasonally adjusted at annual rates (quarterly)</t>
  </si>
  <si>
    <t>Series #3</t>
  </si>
  <si>
    <t>Gross domestic product: Gross Domestic Product: Billions of dollars; Seasonally adjusted at annual rates (quarterly)</t>
  </si>
  <si>
    <t>Series #4</t>
  </si>
  <si>
    <t>Gross domestic product: Price Indexes for Gross Domestic Product: Index numbers, 2005=100; Seasonally adjusted (quarterly)</t>
  </si>
  <si>
    <t>Series #5</t>
  </si>
  <si>
    <t>Services: Imports: Net exports of goods and services: Gross Domestic Product: Billions of dollars; Seasonally adjusted at annual rates (quarterly)</t>
  </si>
  <si>
    <t>Series #6</t>
  </si>
  <si>
    <t>Imports: Net exports of goods and services: Gross Domestic Product: Billions of dollars; Seasonally adjusted at annual rates (quarterly)</t>
  </si>
  <si>
    <t>Series #7</t>
  </si>
  <si>
    <t>Gross private domestic investment: Gross Domestic Product: Billions of dollars; Seasonally adjusted at annual rates (quarterly)</t>
  </si>
  <si>
    <t>cons</t>
  </si>
  <si>
    <t>exports</t>
  </si>
  <si>
    <t>gdp</t>
  </si>
  <si>
    <t>gdp_price</t>
  </si>
  <si>
    <t>gov</t>
  </si>
  <si>
    <t>imports</t>
  </si>
  <si>
    <t>invest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</si>
</sst>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workbookViewId="0" topLeftCell="A1">
      <selection activeCell="L15" sqref="L15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t="s">
        <v>10</v>
      </c>
    </row>
    <row r="7" spans="1:2" ht="12.75">
      <c r="A7" t="s">
        <v>11</v>
      </c>
      <c r="B7" t="s">
        <v>12</v>
      </c>
    </row>
    <row r="8" spans="1:2" ht="12.75">
      <c r="A8" t="s">
        <v>13</v>
      </c>
      <c r="B8" t="s">
        <v>14</v>
      </c>
    </row>
    <row r="10" spans="4:10" ht="12.75">
      <c r="D10" t="s">
        <v>1</v>
      </c>
      <c r="E10" t="s">
        <v>3</v>
      </c>
      <c r="F10" t="s">
        <v>5</v>
      </c>
      <c r="G10" t="s">
        <v>7</v>
      </c>
      <c r="H10" t="s">
        <v>9</v>
      </c>
      <c r="I10" t="s">
        <v>11</v>
      </c>
      <c r="J10" t="s">
        <v>13</v>
      </c>
    </row>
    <row r="11" spans="4:10" ht="12.75"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</row>
    <row r="12" spans="1:10" ht="12.75">
      <c r="A12" s="2">
        <f>DATE(1947,1,1)</f>
        <v>17168</v>
      </c>
      <c r="B12">
        <v>1947</v>
      </c>
      <c r="C12">
        <v>1</v>
      </c>
      <c r="D12" s="1">
        <v>156.3</v>
      </c>
      <c r="E12" s="1">
        <v>18.4</v>
      </c>
      <c r="F12" s="1">
        <v>237.2</v>
      </c>
      <c r="G12" s="1">
        <v>13.4</v>
      </c>
      <c r="H12" s="1">
        <v>1.9</v>
      </c>
      <c r="I12" s="1">
        <v>7.5</v>
      </c>
      <c r="J12" s="1">
        <v>33.7</v>
      </c>
    </row>
    <row r="13" spans="1:10" ht="12.75">
      <c r="A13" s="2">
        <f>DATE(1947,4,1)</f>
        <v>17258</v>
      </c>
      <c r="B13">
        <v>1947</v>
      </c>
      <c r="C13">
        <v>2</v>
      </c>
      <c r="D13" s="1">
        <v>160.2</v>
      </c>
      <c r="E13" s="1">
        <v>19.5</v>
      </c>
      <c r="F13" s="1">
        <v>240.4</v>
      </c>
      <c r="G13" s="1">
        <v>13.595</v>
      </c>
      <c r="H13" s="1">
        <v>1.9</v>
      </c>
      <c r="I13" s="1">
        <v>8.2</v>
      </c>
      <c r="J13" s="1">
        <v>32.4</v>
      </c>
    </row>
    <row r="14" spans="1:10" ht="12.75">
      <c r="A14" s="2">
        <f>DATE(1947,7,1)</f>
        <v>17349</v>
      </c>
      <c r="B14">
        <v>1947</v>
      </c>
      <c r="C14">
        <v>3</v>
      </c>
      <c r="D14" s="1">
        <v>163.7</v>
      </c>
      <c r="E14" s="1">
        <v>19.4</v>
      </c>
      <c r="F14" s="1">
        <v>244.5</v>
      </c>
      <c r="G14" s="1">
        <v>13.823</v>
      </c>
      <c r="H14" s="1">
        <v>1.8</v>
      </c>
      <c r="I14" s="1">
        <v>7.7</v>
      </c>
      <c r="J14" s="1">
        <v>32.7</v>
      </c>
    </row>
    <row r="15" spans="1:10" ht="12.75">
      <c r="A15" s="2">
        <f>DATE(1947,10,1)</f>
        <v>17441</v>
      </c>
      <c r="B15">
        <v>1947</v>
      </c>
      <c r="C15">
        <v>4</v>
      </c>
      <c r="D15" s="1">
        <v>167.8</v>
      </c>
      <c r="E15" s="1">
        <v>17.6</v>
      </c>
      <c r="F15" s="1">
        <v>254.3</v>
      </c>
      <c r="G15" s="1">
        <v>14.106</v>
      </c>
      <c r="H15" s="1">
        <v>2.2</v>
      </c>
      <c r="I15" s="1">
        <v>8.3</v>
      </c>
      <c r="J15" s="1">
        <v>41</v>
      </c>
    </row>
    <row r="16" spans="1:10" ht="12.75">
      <c r="A16" s="2">
        <f>DATE(1948,1,1)</f>
        <v>17533</v>
      </c>
      <c r="B16">
        <v>1948</v>
      </c>
      <c r="C16">
        <v>1</v>
      </c>
      <c r="D16" s="1">
        <v>170.5</v>
      </c>
      <c r="E16" s="1">
        <v>16.9</v>
      </c>
      <c r="F16" s="1">
        <v>260.3</v>
      </c>
      <c r="G16" s="1">
        <v>14.264</v>
      </c>
      <c r="H16" s="1">
        <v>2.3</v>
      </c>
      <c r="I16" s="1">
        <v>9.6</v>
      </c>
      <c r="J16" s="1">
        <v>45</v>
      </c>
    </row>
    <row r="17" spans="1:10" ht="12.75">
      <c r="A17" s="2">
        <f>DATE(1948,4,1)</f>
        <v>17624</v>
      </c>
      <c r="B17">
        <v>1948</v>
      </c>
      <c r="C17">
        <v>2</v>
      </c>
      <c r="D17" s="1">
        <v>174.3</v>
      </c>
      <c r="E17" s="1">
        <v>15.2</v>
      </c>
      <c r="F17" s="1">
        <v>267.3</v>
      </c>
      <c r="G17" s="1">
        <v>14.422</v>
      </c>
      <c r="H17" s="1">
        <v>2.4</v>
      </c>
      <c r="I17" s="1">
        <v>10</v>
      </c>
      <c r="J17" s="1">
        <v>48.1</v>
      </c>
    </row>
    <row r="18" spans="1:10" ht="12.75">
      <c r="A18" s="2">
        <f>DATE(1948,7,1)</f>
        <v>17715</v>
      </c>
      <c r="B18">
        <v>1948</v>
      </c>
      <c r="C18">
        <v>3</v>
      </c>
      <c r="D18" s="1">
        <v>177.2</v>
      </c>
      <c r="E18" s="1">
        <v>15.4</v>
      </c>
      <c r="F18" s="1">
        <v>273.8</v>
      </c>
      <c r="G18" s="1">
        <v>14.679</v>
      </c>
      <c r="H18" s="1">
        <v>2.7</v>
      </c>
      <c r="I18" s="1">
        <v>10.5</v>
      </c>
      <c r="J18" s="1">
        <v>50.2</v>
      </c>
    </row>
    <row r="19" spans="1:10" ht="12.75">
      <c r="A19" s="2">
        <f>DATE(1948,10,1)</f>
        <v>17807</v>
      </c>
      <c r="B19">
        <v>1948</v>
      </c>
      <c r="C19">
        <v>4</v>
      </c>
      <c r="D19" s="1">
        <v>178.1</v>
      </c>
      <c r="E19" s="1">
        <v>14.6</v>
      </c>
      <c r="F19" s="1">
        <v>275.1</v>
      </c>
      <c r="G19" s="1">
        <v>14.676</v>
      </c>
      <c r="H19" s="1">
        <v>2.6</v>
      </c>
      <c r="I19" s="1">
        <v>10.1</v>
      </c>
      <c r="J19" s="1">
        <v>49.1</v>
      </c>
    </row>
    <row r="20" spans="1:10" ht="12.75">
      <c r="A20" s="2">
        <f>DATE(1949,1,1)</f>
        <v>17899</v>
      </c>
      <c r="B20">
        <v>1949</v>
      </c>
      <c r="C20">
        <v>1</v>
      </c>
      <c r="D20" s="1">
        <v>177</v>
      </c>
      <c r="E20" s="1">
        <v>16.1</v>
      </c>
      <c r="F20" s="1">
        <v>269.9</v>
      </c>
      <c r="G20" s="1">
        <v>14.634</v>
      </c>
      <c r="H20" s="1">
        <v>2.4</v>
      </c>
      <c r="I20" s="1">
        <v>9.6</v>
      </c>
      <c r="J20" s="1">
        <v>40.9</v>
      </c>
    </row>
    <row r="21" spans="1:10" ht="12.75">
      <c r="A21" s="2">
        <f>DATE(1949,4,1)</f>
        <v>17989</v>
      </c>
      <c r="B21">
        <v>1949</v>
      </c>
      <c r="C21">
        <v>2</v>
      </c>
      <c r="D21" s="1">
        <v>178.6</v>
      </c>
      <c r="E21" s="1">
        <v>15.6</v>
      </c>
      <c r="F21" s="1">
        <v>266.2</v>
      </c>
      <c r="G21" s="1">
        <v>14.541</v>
      </c>
      <c r="H21" s="1">
        <v>2.5</v>
      </c>
      <c r="I21" s="1">
        <v>9.4</v>
      </c>
      <c r="J21" s="1">
        <v>34</v>
      </c>
    </row>
    <row r="22" spans="1:10" ht="12.75">
      <c r="A22" s="2">
        <f>DATE(1949,7,1)</f>
        <v>18080</v>
      </c>
      <c r="B22">
        <v>1949</v>
      </c>
      <c r="C22">
        <v>3</v>
      </c>
      <c r="D22" s="1">
        <v>178</v>
      </c>
      <c r="E22" s="1">
        <v>14.1</v>
      </c>
      <c r="F22" s="1">
        <v>267.6</v>
      </c>
      <c r="G22" s="1">
        <v>14.419</v>
      </c>
      <c r="H22" s="1">
        <v>2.3</v>
      </c>
      <c r="I22" s="1">
        <v>8.9</v>
      </c>
      <c r="J22" s="1">
        <v>37.3</v>
      </c>
    </row>
    <row r="23" spans="1:10" ht="12.75">
      <c r="A23" s="2">
        <f>DATE(1949,10,1)</f>
        <v>18172</v>
      </c>
      <c r="B23">
        <v>1949</v>
      </c>
      <c r="C23">
        <v>4</v>
      </c>
      <c r="D23" s="1">
        <v>180.4</v>
      </c>
      <c r="E23" s="1">
        <v>12.1</v>
      </c>
      <c r="F23" s="1">
        <v>265.2</v>
      </c>
      <c r="G23" s="1">
        <v>14.416</v>
      </c>
      <c r="H23" s="1">
        <v>2.2</v>
      </c>
      <c r="I23" s="1">
        <v>9.1</v>
      </c>
      <c r="J23" s="1">
        <v>35.2</v>
      </c>
    </row>
    <row r="24" spans="1:10" ht="12.75">
      <c r="A24" s="2">
        <f>DATE(1950,1,1)</f>
        <v>18264</v>
      </c>
      <c r="B24">
        <v>1950</v>
      </c>
      <c r="C24">
        <v>1</v>
      </c>
      <c r="D24" s="1">
        <v>183.1</v>
      </c>
      <c r="E24" s="1">
        <v>11.7</v>
      </c>
      <c r="F24" s="1">
        <v>275.2</v>
      </c>
      <c r="G24" s="1">
        <v>14.362</v>
      </c>
      <c r="H24" s="1">
        <v>2.3</v>
      </c>
      <c r="I24" s="1">
        <v>9.5</v>
      </c>
      <c r="J24" s="1">
        <v>44.4</v>
      </c>
    </row>
    <row r="25" spans="1:10" ht="12.75">
      <c r="A25" s="2">
        <f>DATE(1950,4,1)</f>
        <v>18354</v>
      </c>
      <c r="B25">
        <v>1950</v>
      </c>
      <c r="C25">
        <v>2</v>
      </c>
      <c r="D25" s="1">
        <v>187</v>
      </c>
      <c r="E25" s="1">
        <v>11.9</v>
      </c>
      <c r="F25" s="1">
        <v>284.5</v>
      </c>
      <c r="G25" s="1">
        <v>14.421</v>
      </c>
      <c r="H25" s="1">
        <v>2.4</v>
      </c>
      <c r="I25" s="1">
        <v>10.2</v>
      </c>
      <c r="J25" s="1">
        <v>49.9</v>
      </c>
    </row>
    <row r="26" spans="1:10" ht="12.75">
      <c r="A26" s="2">
        <f>DATE(1950,7,1)</f>
        <v>18445</v>
      </c>
      <c r="B26">
        <v>1950</v>
      </c>
      <c r="C26">
        <v>3</v>
      </c>
      <c r="D26" s="1">
        <v>200.7</v>
      </c>
      <c r="E26" s="1">
        <v>12.3</v>
      </c>
      <c r="F26" s="1">
        <v>301.9</v>
      </c>
      <c r="G26" s="1">
        <v>14.714</v>
      </c>
      <c r="H26" s="1">
        <v>2.6</v>
      </c>
      <c r="I26" s="1">
        <v>13</v>
      </c>
      <c r="J26" s="1">
        <v>56.1</v>
      </c>
    </row>
    <row r="27" spans="1:10" ht="12.75">
      <c r="A27" s="2">
        <f>DATE(1950,10,1)</f>
        <v>18537</v>
      </c>
      <c r="B27">
        <v>1950</v>
      </c>
      <c r="C27">
        <v>4</v>
      </c>
      <c r="D27" s="1">
        <v>198.1</v>
      </c>
      <c r="E27" s="1">
        <v>13.5</v>
      </c>
      <c r="F27" s="1">
        <v>313.3</v>
      </c>
      <c r="G27" s="1">
        <v>14.964</v>
      </c>
      <c r="H27" s="1">
        <v>2.8</v>
      </c>
      <c r="I27" s="1">
        <v>13.7</v>
      </c>
      <c r="J27" s="1">
        <v>65.9</v>
      </c>
    </row>
    <row r="28" spans="1:10" ht="12.75">
      <c r="A28" s="2">
        <f>DATE(1951,1,1)</f>
        <v>18629</v>
      </c>
      <c r="B28">
        <v>1951</v>
      </c>
      <c r="C28">
        <v>1</v>
      </c>
      <c r="D28" s="1">
        <v>209.4</v>
      </c>
      <c r="E28" s="1">
        <v>15</v>
      </c>
      <c r="F28" s="1">
        <v>329</v>
      </c>
      <c r="G28" s="1">
        <v>15.48</v>
      </c>
      <c r="H28" s="1">
        <v>3.1</v>
      </c>
      <c r="I28" s="1">
        <v>14.9</v>
      </c>
      <c r="J28" s="1">
        <v>62.1</v>
      </c>
    </row>
    <row r="29" spans="1:10" ht="12.75">
      <c r="A29" s="2">
        <f>DATE(1951,4,1)</f>
        <v>18719</v>
      </c>
      <c r="B29">
        <v>1951</v>
      </c>
      <c r="C29">
        <v>2</v>
      </c>
      <c r="D29" s="1">
        <v>205.1</v>
      </c>
      <c r="E29" s="1">
        <v>17.1</v>
      </c>
      <c r="F29" s="1">
        <v>336.6</v>
      </c>
      <c r="G29" s="1">
        <v>15.568</v>
      </c>
      <c r="H29" s="1">
        <v>3.1</v>
      </c>
      <c r="I29" s="1">
        <v>15.2</v>
      </c>
      <c r="J29" s="1">
        <v>64.8</v>
      </c>
    </row>
    <row r="30" spans="1:10" ht="12.75">
      <c r="A30" s="2">
        <f>DATE(1951,7,1)</f>
        <v>18810</v>
      </c>
      <c r="B30">
        <v>1951</v>
      </c>
      <c r="C30">
        <v>3</v>
      </c>
      <c r="D30" s="1">
        <v>207.8</v>
      </c>
      <c r="E30" s="1">
        <v>18.1</v>
      </c>
      <c r="F30" s="1">
        <v>343.5</v>
      </c>
      <c r="G30" s="1">
        <v>15.619</v>
      </c>
      <c r="H30" s="1">
        <v>3.5</v>
      </c>
      <c r="I30" s="1">
        <v>14.3</v>
      </c>
      <c r="J30" s="1">
        <v>59.4</v>
      </c>
    </row>
    <row r="31" spans="1:10" ht="12.75">
      <c r="A31" s="2">
        <f>DATE(1951,10,1)</f>
        <v>18902</v>
      </c>
      <c r="B31">
        <v>1951</v>
      </c>
      <c r="C31">
        <v>4</v>
      </c>
      <c r="D31" s="1">
        <v>211.8</v>
      </c>
      <c r="E31" s="1">
        <v>18.2</v>
      </c>
      <c r="F31" s="1">
        <v>347.9</v>
      </c>
      <c r="G31" s="1">
        <v>15.821</v>
      </c>
      <c r="H31" s="1">
        <v>3.9</v>
      </c>
      <c r="I31" s="1">
        <v>14</v>
      </c>
      <c r="J31" s="1">
        <v>54.4</v>
      </c>
    </row>
    <row r="32" spans="1:10" ht="12.75">
      <c r="A32" s="2">
        <f>DATE(1952,1,1)</f>
        <v>18994</v>
      </c>
      <c r="B32">
        <v>1952</v>
      </c>
      <c r="C32">
        <v>1</v>
      </c>
      <c r="D32" s="1">
        <v>213.1</v>
      </c>
      <c r="E32" s="1">
        <v>18.7</v>
      </c>
      <c r="F32" s="1">
        <v>351.2</v>
      </c>
      <c r="G32" s="1">
        <v>15.838</v>
      </c>
      <c r="H32" s="1">
        <v>4.3</v>
      </c>
      <c r="I32" s="1">
        <v>15</v>
      </c>
      <c r="J32" s="1">
        <v>55.2</v>
      </c>
    </row>
    <row r="33" spans="1:10" ht="12.75">
      <c r="A33" s="2">
        <f>DATE(1952,4,1)</f>
        <v>19085</v>
      </c>
      <c r="B33">
        <v>1952</v>
      </c>
      <c r="C33">
        <v>2</v>
      </c>
      <c r="D33" s="1">
        <v>217.3</v>
      </c>
      <c r="E33" s="1">
        <v>16.6</v>
      </c>
      <c r="F33" s="1">
        <v>352.1</v>
      </c>
      <c r="G33" s="1">
        <v>15.905</v>
      </c>
      <c r="H33" s="1">
        <v>4</v>
      </c>
      <c r="I33" s="1">
        <v>14.6</v>
      </c>
      <c r="J33" s="1">
        <v>49.9</v>
      </c>
    </row>
    <row r="34" spans="1:10" ht="12.75">
      <c r="A34" s="2">
        <f>DATE(1952,7,1)</f>
        <v>19176</v>
      </c>
      <c r="B34">
        <v>1952</v>
      </c>
      <c r="C34">
        <v>3</v>
      </c>
      <c r="D34" s="1">
        <v>219.8</v>
      </c>
      <c r="E34" s="1">
        <v>15.2</v>
      </c>
      <c r="F34" s="1">
        <v>358.5</v>
      </c>
      <c r="G34" s="1">
        <v>16.025</v>
      </c>
      <c r="H34" s="1">
        <v>4.5</v>
      </c>
      <c r="I34" s="1">
        <v>15.3</v>
      </c>
      <c r="J34" s="1">
        <v>53.9</v>
      </c>
    </row>
    <row r="35" spans="1:10" ht="12.75">
      <c r="A35" s="2">
        <f>DATE(1952,10,1)</f>
        <v>19268</v>
      </c>
      <c r="B35">
        <v>1952</v>
      </c>
      <c r="C35">
        <v>4</v>
      </c>
      <c r="D35" s="1">
        <v>227.9</v>
      </c>
      <c r="E35" s="1">
        <v>15.3</v>
      </c>
      <c r="F35" s="1">
        <v>371.4</v>
      </c>
      <c r="G35" s="1">
        <v>16.081</v>
      </c>
      <c r="H35" s="1">
        <v>5.1</v>
      </c>
      <c r="I35" s="1">
        <v>16.3</v>
      </c>
      <c r="J35" s="1">
        <v>57.1</v>
      </c>
    </row>
    <row r="36" spans="1:10" ht="12.75">
      <c r="A36" s="2">
        <f>DATE(1953,1,1)</f>
        <v>19360</v>
      </c>
      <c r="B36">
        <v>1953</v>
      </c>
      <c r="C36">
        <v>1</v>
      </c>
      <c r="D36" s="1">
        <v>231.5</v>
      </c>
      <c r="E36" s="1">
        <v>15.1</v>
      </c>
      <c r="F36" s="1">
        <v>378.4</v>
      </c>
      <c r="G36" s="1">
        <v>16.096</v>
      </c>
      <c r="H36" s="1">
        <v>4.8</v>
      </c>
      <c r="I36" s="1">
        <v>15.8</v>
      </c>
      <c r="J36" s="1">
        <v>57.9</v>
      </c>
    </row>
    <row r="37" spans="1:10" ht="12.75">
      <c r="A37" s="2">
        <f>DATE(1953,4,1)</f>
        <v>19450</v>
      </c>
      <c r="B37">
        <v>1953</v>
      </c>
      <c r="C37">
        <v>2</v>
      </c>
      <c r="D37" s="1">
        <v>233.3</v>
      </c>
      <c r="E37" s="1">
        <v>15.2</v>
      </c>
      <c r="F37" s="1">
        <v>382</v>
      </c>
      <c r="G37" s="1">
        <v>16.133</v>
      </c>
      <c r="H37" s="1">
        <v>4.9</v>
      </c>
      <c r="I37" s="1">
        <v>16.4</v>
      </c>
      <c r="J37" s="1">
        <v>58.1</v>
      </c>
    </row>
    <row r="38" spans="1:10" ht="12.75">
      <c r="A38" s="2">
        <f>DATE(1953,7,1)</f>
        <v>19541</v>
      </c>
      <c r="B38">
        <v>1953</v>
      </c>
      <c r="C38">
        <v>3</v>
      </c>
      <c r="D38" s="1">
        <v>234</v>
      </c>
      <c r="E38" s="1">
        <v>15.8</v>
      </c>
      <c r="F38" s="1">
        <v>381.1</v>
      </c>
      <c r="G38" s="1">
        <v>16.187</v>
      </c>
      <c r="H38" s="1">
        <v>5.2</v>
      </c>
      <c r="I38" s="1">
        <v>16.3</v>
      </c>
      <c r="J38" s="1">
        <v>57.4</v>
      </c>
    </row>
    <row r="39" spans="1:10" ht="12.75">
      <c r="A39" s="2">
        <f>DATE(1953,10,1)</f>
        <v>19633</v>
      </c>
      <c r="B39">
        <v>1953</v>
      </c>
      <c r="C39">
        <v>4</v>
      </c>
      <c r="D39" s="1">
        <v>233.5</v>
      </c>
      <c r="E39" s="1">
        <v>15.2</v>
      </c>
      <c r="F39" s="1">
        <v>375.9</v>
      </c>
      <c r="G39" s="1">
        <v>16.241</v>
      </c>
      <c r="H39" s="1">
        <v>5.3</v>
      </c>
      <c r="I39" s="1">
        <v>15.5</v>
      </c>
      <c r="J39" s="1">
        <v>52.3</v>
      </c>
    </row>
    <row r="40" spans="1:10" ht="12.75">
      <c r="A40" s="2">
        <f>DATE(1954,1,1)</f>
        <v>19725</v>
      </c>
      <c r="B40">
        <v>1954</v>
      </c>
      <c r="C40">
        <v>1</v>
      </c>
      <c r="D40" s="1">
        <v>235.5</v>
      </c>
      <c r="E40" s="1">
        <v>14.4</v>
      </c>
      <c r="F40" s="1">
        <v>375.2</v>
      </c>
      <c r="G40" s="1">
        <v>16.309</v>
      </c>
      <c r="H40" s="1">
        <v>4.8</v>
      </c>
      <c r="I40" s="1">
        <v>14.8</v>
      </c>
      <c r="J40" s="1">
        <v>51.5</v>
      </c>
    </row>
    <row r="41" spans="1:10" ht="12.75">
      <c r="A41" s="2">
        <f>DATE(1954,4,1)</f>
        <v>19815</v>
      </c>
      <c r="B41">
        <v>1954</v>
      </c>
      <c r="C41">
        <v>2</v>
      </c>
      <c r="D41" s="1">
        <v>238.3</v>
      </c>
      <c r="E41" s="1">
        <v>16.4</v>
      </c>
      <c r="F41" s="1">
        <v>376</v>
      </c>
      <c r="G41" s="1">
        <v>16.334</v>
      </c>
      <c r="H41" s="1">
        <v>5.1</v>
      </c>
      <c r="I41" s="1">
        <v>16.2</v>
      </c>
      <c r="J41" s="1">
        <v>51.2</v>
      </c>
    </row>
    <row r="42" spans="1:10" ht="12.75">
      <c r="A42" s="2">
        <f>DATE(1954,7,1)</f>
        <v>19906</v>
      </c>
      <c r="B42">
        <v>1954</v>
      </c>
      <c r="C42">
        <v>3</v>
      </c>
      <c r="D42" s="1">
        <v>240.7</v>
      </c>
      <c r="E42" s="1">
        <v>15.9</v>
      </c>
      <c r="F42" s="1">
        <v>380.8</v>
      </c>
      <c r="G42" s="1">
        <v>16.324</v>
      </c>
      <c r="H42" s="1">
        <v>5.1</v>
      </c>
      <c r="I42" s="1">
        <v>15.3</v>
      </c>
      <c r="J42" s="1">
        <v>54.7</v>
      </c>
    </row>
    <row r="43" spans="1:10" ht="12.75">
      <c r="A43" s="2">
        <f>DATE(1954,10,1)</f>
        <v>19998</v>
      </c>
      <c r="B43">
        <v>1954</v>
      </c>
      <c r="C43">
        <v>4</v>
      </c>
      <c r="D43" s="1">
        <v>245.5</v>
      </c>
      <c r="E43" s="1">
        <v>16.6</v>
      </c>
      <c r="F43" s="1">
        <v>389.4</v>
      </c>
      <c r="G43" s="1">
        <v>16.343</v>
      </c>
      <c r="H43" s="1">
        <v>5.3</v>
      </c>
      <c r="I43" s="1">
        <v>15.5</v>
      </c>
      <c r="J43" s="1">
        <v>57.8</v>
      </c>
    </row>
    <row r="44" spans="1:10" ht="12.75">
      <c r="A44" s="2">
        <f>DATE(1955,1,1)</f>
        <v>20090</v>
      </c>
      <c r="B44">
        <v>1955</v>
      </c>
      <c r="C44">
        <v>1</v>
      </c>
      <c r="D44" s="1">
        <v>251.8</v>
      </c>
      <c r="E44" s="1">
        <v>17.3</v>
      </c>
      <c r="F44" s="1">
        <v>402.6</v>
      </c>
      <c r="G44" s="1">
        <v>16.407</v>
      </c>
      <c r="H44" s="1">
        <v>5.1</v>
      </c>
      <c r="I44" s="1">
        <v>16.2</v>
      </c>
      <c r="J44" s="1">
        <v>64.2</v>
      </c>
    </row>
    <row r="45" spans="1:10" ht="12.75">
      <c r="A45" s="2">
        <f>DATE(1955,4,1)</f>
        <v>20180</v>
      </c>
      <c r="B45">
        <v>1955</v>
      </c>
      <c r="C45">
        <v>2</v>
      </c>
      <c r="D45" s="1">
        <v>256.9</v>
      </c>
      <c r="E45" s="1">
        <v>16.9</v>
      </c>
      <c r="F45" s="1">
        <v>410.9</v>
      </c>
      <c r="G45" s="1">
        <v>16.497</v>
      </c>
      <c r="H45" s="1">
        <v>5.9</v>
      </c>
      <c r="I45" s="1">
        <v>17.1</v>
      </c>
      <c r="J45" s="1">
        <v>68.1</v>
      </c>
    </row>
    <row r="46" spans="1:10" ht="12.75">
      <c r="A46" s="2">
        <f>DATE(1955,7,1)</f>
        <v>20271</v>
      </c>
      <c r="B46">
        <v>1955</v>
      </c>
      <c r="C46">
        <v>3</v>
      </c>
      <c r="D46" s="1">
        <v>261.1</v>
      </c>
      <c r="E46" s="1">
        <v>18.1</v>
      </c>
      <c r="F46" s="1">
        <v>419.4</v>
      </c>
      <c r="G46" s="1">
        <v>16.617</v>
      </c>
      <c r="H46" s="1">
        <v>6.1</v>
      </c>
      <c r="I46" s="1">
        <v>17.4</v>
      </c>
      <c r="J46" s="1">
        <v>70</v>
      </c>
    </row>
    <row r="47" spans="1:10" ht="12.75">
      <c r="A47" s="2">
        <f>DATE(1955,10,1)</f>
        <v>20363</v>
      </c>
      <c r="B47">
        <v>1955</v>
      </c>
      <c r="C47">
        <v>4</v>
      </c>
      <c r="D47" s="1">
        <v>265.1</v>
      </c>
      <c r="E47" s="1">
        <v>18.3</v>
      </c>
      <c r="F47" s="1">
        <v>426</v>
      </c>
      <c r="G47" s="1">
        <v>16.727</v>
      </c>
      <c r="H47" s="1">
        <v>5.6</v>
      </c>
      <c r="I47" s="1">
        <v>18.1</v>
      </c>
      <c r="J47" s="1">
        <v>73.9</v>
      </c>
    </row>
    <row r="48" spans="1:10" ht="12.75">
      <c r="A48" s="2">
        <f>DATE(1956,1,1)</f>
        <v>20455</v>
      </c>
      <c r="B48">
        <v>1956</v>
      </c>
      <c r="C48">
        <v>1</v>
      </c>
      <c r="D48" s="1">
        <v>266.7</v>
      </c>
      <c r="E48" s="1">
        <v>19.4</v>
      </c>
      <c r="F48" s="1">
        <v>428.3</v>
      </c>
      <c r="G48" s="1">
        <v>16.891</v>
      </c>
      <c r="H48" s="1">
        <v>5.9</v>
      </c>
      <c r="I48" s="1">
        <v>18.9</v>
      </c>
      <c r="J48" s="1">
        <v>73</v>
      </c>
    </row>
    <row r="49" spans="1:10" ht="12.75">
      <c r="A49" s="2">
        <f>DATE(1956,4,1)</f>
        <v>20546</v>
      </c>
      <c r="B49">
        <v>1956</v>
      </c>
      <c r="C49">
        <v>2</v>
      </c>
      <c r="D49" s="1">
        <v>269.4</v>
      </c>
      <c r="E49" s="1">
        <v>20.9</v>
      </c>
      <c r="F49" s="1">
        <v>434.2</v>
      </c>
      <c r="G49" s="1">
        <v>17.05</v>
      </c>
      <c r="H49" s="1">
        <v>6.3</v>
      </c>
      <c r="I49" s="1">
        <v>19</v>
      </c>
      <c r="J49" s="1">
        <v>71.4</v>
      </c>
    </row>
    <row r="50" spans="1:10" ht="12.75">
      <c r="A50" s="2">
        <f>DATE(1956,7,1)</f>
        <v>20637</v>
      </c>
      <c r="B50">
        <v>1956</v>
      </c>
      <c r="C50">
        <v>3</v>
      </c>
      <c r="D50" s="1">
        <v>272.6</v>
      </c>
      <c r="E50" s="1">
        <v>21.8</v>
      </c>
      <c r="F50" s="1">
        <v>439.2</v>
      </c>
      <c r="G50" s="1">
        <v>17.244</v>
      </c>
      <c r="H50" s="1">
        <v>6.6</v>
      </c>
      <c r="I50" s="1">
        <v>19.3</v>
      </c>
      <c r="J50" s="1">
        <v>72.5</v>
      </c>
    </row>
    <row r="51" spans="1:10" ht="12.75">
      <c r="A51" s="2">
        <f>DATE(1956,10,1)</f>
        <v>20729</v>
      </c>
      <c r="B51">
        <v>1956</v>
      </c>
      <c r="C51">
        <v>4</v>
      </c>
      <c r="D51" s="1">
        <v>278</v>
      </c>
      <c r="E51" s="1">
        <v>23.1</v>
      </c>
      <c r="F51" s="1">
        <v>448.1</v>
      </c>
      <c r="G51" s="1">
        <v>17.348</v>
      </c>
      <c r="H51" s="1">
        <v>5.7</v>
      </c>
      <c r="I51" s="1">
        <v>18.5</v>
      </c>
      <c r="J51" s="1">
        <v>71.2</v>
      </c>
    </row>
    <row r="52" spans="1:10" ht="12.75">
      <c r="A52" s="2">
        <f>DATE(1957,1,1)</f>
        <v>20821</v>
      </c>
      <c r="B52">
        <v>1957</v>
      </c>
      <c r="C52">
        <v>1</v>
      </c>
      <c r="D52" s="1">
        <v>282.4</v>
      </c>
      <c r="E52" s="1">
        <v>24.9</v>
      </c>
      <c r="F52" s="1">
        <v>457.2</v>
      </c>
      <c r="G52" s="1">
        <v>17.55</v>
      </c>
      <c r="H52" s="1">
        <v>6.9</v>
      </c>
      <c r="I52" s="1">
        <v>20.1</v>
      </c>
      <c r="J52" s="1">
        <v>71.8</v>
      </c>
    </row>
    <row r="53" spans="1:10" ht="12.75">
      <c r="A53" s="2">
        <f>DATE(1957,4,1)</f>
        <v>20911</v>
      </c>
      <c r="B53">
        <v>1957</v>
      </c>
      <c r="C53">
        <v>2</v>
      </c>
      <c r="D53" s="1">
        <v>284.7</v>
      </c>
      <c r="E53" s="1">
        <v>24.4</v>
      </c>
      <c r="F53" s="1">
        <v>459.2</v>
      </c>
      <c r="G53" s="1">
        <v>17.671</v>
      </c>
      <c r="H53" s="1">
        <v>6.9</v>
      </c>
      <c r="I53" s="1">
        <v>20.3</v>
      </c>
      <c r="J53" s="1">
        <v>71.9</v>
      </c>
    </row>
    <row r="54" spans="1:10" ht="12.75">
      <c r="A54" s="2">
        <f>DATE(1957,7,1)</f>
        <v>21002</v>
      </c>
      <c r="B54">
        <v>1957</v>
      </c>
      <c r="C54">
        <v>3</v>
      </c>
      <c r="D54" s="1">
        <v>289.3</v>
      </c>
      <c r="E54" s="1">
        <v>23.8</v>
      </c>
      <c r="F54" s="1">
        <v>466.4</v>
      </c>
      <c r="G54" s="1">
        <v>17.809</v>
      </c>
      <c r="H54" s="1">
        <v>6.7</v>
      </c>
      <c r="I54" s="1">
        <v>19.8</v>
      </c>
      <c r="J54" s="1">
        <v>73.2</v>
      </c>
    </row>
    <row r="55" spans="1:10" ht="12.75">
      <c r="A55" s="2">
        <f>DATE(1957,10,1)</f>
        <v>21094</v>
      </c>
      <c r="B55">
        <v>1957</v>
      </c>
      <c r="C55">
        <v>4</v>
      </c>
      <c r="D55" s="1">
        <v>291</v>
      </c>
      <c r="E55" s="1">
        <v>23</v>
      </c>
      <c r="F55" s="1">
        <v>461.5</v>
      </c>
      <c r="G55" s="1">
        <v>17.904</v>
      </c>
      <c r="H55" s="1">
        <v>6.1</v>
      </c>
      <c r="I55" s="1">
        <v>19.6</v>
      </c>
      <c r="J55" s="1">
        <v>64.9</v>
      </c>
    </row>
    <row r="56" spans="1:10" ht="12.75">
      <c r="A56" s="2">
        <f>DATE(1958,1,1)</f>
        <v>21186</v>
      </c>
      <c r="B56">
        <v>1958</v>
      </c>
      <c r="C56">
        <v>1</v>
      </c>
      <c r="D56" s="1">
        <v>290.5</v>
      </c>
      <c r="E56" s="1">
        <v>20.5</v>
      </c>
      <c r="F56" s="1">
        <v>453.9</v>
      </c>
      <c r="G56" s="1">
        <v>18.056</v>
      </c>
      <c r="H56" s="1">
        <v>6.9</v>
      </c>
      <c r="I56" s="1">
        <v>19.5</v>
      </c>
      <c r="J56" s="1">
        <v>60.5</v>
      </c>
    </row>
    <row r="57" spans="1:10" ht="12.75">
      <c r="A57" s="2">
        <f>DATE(1958,4,1)</f>
        <v>21276</v>
      </c>
      <c r="B57">
        <v>1958</v>
      </c>
      <c r="C57">
        <v>2</v>
      </c>
      <c r="D57" s="1">
        <v>293.4</v>
      </c>
      <c r="E57" s="1">
        <v>20.5</v>
      </c>
      <c r="F57" s="1">
        <v>458</v>
      </c>
      <c r="G57" s="1">
        <v>18.134</v>
      </c>
      <c r="H57" s="1">
        <v>7.4</v>
      </c>
      <c r="I57" s="1">
        <v>20.1</v>
      </c>
      <c r="J57" s="1">
        <v>58.7</v>
      </c>
    </row>
    <row r="58" spans="1:10" ht="12.75">
      <c r="A58" s="2">
        <f>DATE(1958,7,1)</f>
        <v>21367</v>
      </c>
      <c r="B58">
        <v>1958</v>
      </c>
      <c r="C58">
        <v>3</v>
      </c>
      <c r="D58" s="1">
        <v>298.5</v>
      </c>
      <c r="E58" s="1">
        <v>20.6</v>
      </c>
      <c r="F58" s="1">
        <v>471.7</v>
      </c>
      <c r="G58" s="1">
        <v>18.179</v>
      </c>
      <c r="H58" s="1">
        <v>7</v>
      </c>
      <c r="I58" s="1">
        <v>19.7</v>
      </c>
      <c r="J58" s="1">
        <v>65.5</v>
      </c>
    </row>
    <row r="59" spans="1:10" ht="12.75">
      <c r="A59" s="2">
        <f>DATE(1958,10,1)</f>
        <v>21459</v>
      </c>
      <c r="B59">
        <v>1958</v>
      </c>
      <c r="C59">
        <v>4</v>
      </c>
      <c r="D59" s="1">
        <v>302.3</v>
      </c>
      <c r="E59" s="1">
        <v>20.6</v>
      </c>
      <c r="F59" s="1">
        <v>485</v>
      </c>
      <c r="G59" s="1">
        <v>18.199</v>
      </c>
      <c r="H59" s="1">
        <v>7</v>
      </c>
      <c r="I59" s="1">
        <v>20.8</v>
      </c>
      <c r="J59" s="1">
        <v>73.2</v>
      </c>
    </row>
    <row r="60" spans="1:10" ht="12.75">
      <c r="A60" s="2">
        <f>DATE(1959,1,1)</f>
        <v>21551</v>
      </c>
      <c r="B60">
        <v>1959</v>
      </c>
      <c r="C60">
        <v>1</v>
      </c>
      <c r="D60" s="1">
        <v>310.1</v>
      </c>
      <c r="E60" s="1">
        <v>21.8</v>
      </c>
      <c r="F60" s="1">
        <v>495.5</v>
      </c>
      <c r="G60" s="1">
        <v>18.267</v>
      </c>
      <c r="H60" s="1">
        <v>6.9</v>
      </c>
      <c r="I60" s="1">
        <v>21.4</v>
      </c>
      <c r="J60" s="1">
        <v>76.2</v>
      </c>
    </row>
    <row r="61" spans="1:10" ht="12.75">
      <c r="A61" s="2">
        <f>DATE(1959,4,1)</f>
        <v>21641</v>
      </c>
      <c r="B61">
        <v>1959</v>
      </c>
      <c r="C61">
        <v>2</v>
      </c>
      <c r="D61" s="1">
        <v>316.1</v>
      </c>
      <c r="E61" s="1">
        <v>22.6</v>
      </c>
      <c r="F61" s="1">
        <v>508.5</v>
      </c>
      <c r="G61" s="1">
        <v>18.309</v>
      </c>
      <c r="H61" s="1">
        <v>7</v>
      </c>
      <c r="I61" s="1">
        <v>22.5</v>
      </c>
      <c r="J61" s="1">
        <v>82.2</v>
      </c>
    </row>
    <row r="62" spans="1:10" ht="12.75">
      <c r="A62" s="2">
        <f>DATE(1959,7,1)</f>
        <v>21732</v>
      </c>
      <c r="B62">
        <v>1959</v>
      </c>
      <c r="C62">
        <v>3</v>
      </c>
      <c r="D62" s="1">
        <v>321.3</v>
      </c>
      <c r="E62" s="1">
        <v>23.5</v>
      </c>
      <c r="F62" s="1">
        <v>509.3</v>
      </c>
      <c r="G62" s="1">
        <v>18.369</v>
      </c>
      <c r="H62" s="1">
        <v>7.1</v>
      </c>
      <c r="I62" s="1">
        <v>22.9</v>
      </c>
      <c r="J62" s="1">
        <v>76.4</v>
      </c>
    </row>
    <row r="63" spans="1:10" ht="12.75">
      <c r="A63" s="2">
        <f>DATE(1959,10,1)</f>
        <v>21824</v>
      </c>
      <c r="B63">
        <v>1959</v>
      </c>
      <c r="C63">
        <v>4</v>
      </c>
      <c r="D63" s="1">
        <v>323.4</v>
      </c>
      <c r="E63" s="1">
        <v>23.1</v>
      </c>
      <c r="F63" s="1">
        <v>513.2</v>
      </c>
      <c r="G63" s="1">
        <v>18.446</v>
      </c>
      <c r="H63" s="1">
        <v>7.1</v>
      </c>
      <c r="I63" s="1">
        <v>22.5</v>
      </c>
      <c r="J63" s="1">
        <v>79.3</v>
      </c>
    </row>
    <row r="64" spans="1:10" ht="12.75">
      <c r="A64" s="2">
        <f>DATE(1960,1,1)</f>
        <v>21916</v>
      </c>
      <c r="B64">
        <v>1960</v>
      </c>
      <c r="C64">
        <v>1</v>
      </c>
      <c r="D64" s="1">
        <v>326.9</v>
      </c>
      <c r="E64" s="1">
        <v>26</v>
      </c>
      <c r="F64" s="1">
        <v>527</v>
      </c>
      <c r="G64" s="1">
        <v>18.483</v>
      </c>
      <c r="H64" s="1">
        <v>7.6</v>
      </c>
      <c r="I64" s="1">
        <v>23.3</v>
      </c>
      <c r="J64" s="1">
        <v>89.1</v>
      </c>
    </row>
    <row r="65" spans="1:10" ht="12.75">
      <c r="A65" s="2">
        <f>DATE(1960,4,1)</f>
        <v>22007</v>
      </c>
      <c r="B65">
        <v>1960</v>
      </c>
      <c r="C65">
        <v>2</v>
      </c>
      <c r="D65" s="1">
        <v>332.8</v>
      </c>
      <c r="E65" s="1">
        <v>27.6</v>
      </c>
      <c r="F65" s="1">
        <v>526.2</v>
      </c>
      <c r="G65" s="1">
        <v>18.561</v>
      </c>
      <c r="H65" s="1">
        <v>7.6</v>
      </c>
      <c r="I65" s="1">
        <v>23.5</v>
      </c>
      <c r="J65" s="1">
        <v>79.7</v>
      </c>
    </row>
    <row r="66" spans="1:10" ht="12.75">
      <c r="A66" s="2">
        <f>DATE(1960,7,1)</f>
        <v>22098</v>
      </c>
      <c r="B66">
        <v>1960</v>
      </c>
      <c r="C66">
        <v>3</v>
      </c>
      <c r="D66" s="1">
        <v>332.8</v>
      </c>
      <c r="E66" s="1">
        <v>27</v>
      </c>
      <c r="F66" s="1">
        <v>529</v>
      </c>
      <c r="G66" s="1">
        <v>18.646</v>
      </c>
      <c r="H66" s="1">
        <v>7.8</v>
      </c>
      <c r="I66" s="1">
        <v>22.9</v>
      </c>
      <c r="J66" s="1">
        <v>78.7</v>
      </c>
    </row>
    <row r="67" spans="1:10" ht="12.75">
      <c r="A67" s="2">
        <f>DATE(1960,10,1)</f>
        <v>22190</v>
      </c>
      <c r="B67">
        <v>1960</v>
      </c>
      <c r="C67">
        <v>4</v>
      </c>
      <c r="D67" s="1">
        <v>334.7</v>
      </c>
      <c r="E67" s="1">
        <v>27.5</v>
      </c>
      <c r="F67" s="1">
        <v>523.7</v>
      </c>
      <c r="G67" s="1">
        <v>18.726</v>
      </c>
      <c r="H67" s="1">
        <v>7.5</v>
      </c>
      <c r="I67" s="1">
        <v>21.7</v>
      </c>
      <c r="J67" s="1">
        <v>68.1</v>
      </c>
    </row>
    <row r="68" spans="1:10" ht="12.75">
      <c r="A68" s="2">
        <f>DATE(1961,1,1)</f>
        <v>22282</v>
      </c>
      <c r="B68">
        <v>1961</v>
      </c>
      <c r="C68">
        <v>1</v>
      </c>
      <c r="D68" s="1">
        <v>335.2</v>
      </c>
      <c r="E68" s="1">
        <v>27.5</v>
      </c>
      <c r="F68" s="1">
        <v>528</v>
      </c>
      <c r="G68" s="1">
        <v>18.75</v>
      </c>
      <c r="H68" s="1">
        <v>7.6</v>
      </c>
      <c r="I68" s="1">
        <v>21.7</v>
      </c>
      <c r="J68" s="1">
        <v>70.3</v>
      </c>
    </row>
    <row r="69" spans="1:10" ht="12.75">
      <c r="A69" s="2">
        <f>DATE(1961,4,1)</f>
        <v>22372</v>
      </c>
      <c r="B69">
        <v>1961</v>
      </c>
      <c r="C69">
        <v>2</v>
      </c>
      <c r="D69" s="1">
        <v>340.2</v>
      </c>
      <c r="E69" s="1">
        <v>27.4</v>
      </c>
      <c r="F69" s="1">
        <v>539</v>
      </c>
      <c r="G69" s="1">
        <v>18.786</v>
      </c>
      <c r="H69" s="1">
        <v>7.6</v>
      </c>
      <c r="I69" s="1">
        <v>21.9</v>
      </c>
      <c r="J69" s="1">
        <v>75.8</v>
      </c>
    </row>
    <row r="70" spans="1:10" ht="12.75">
      <c r="A70" s="2">
        <f>DATE(1961,7,1)</f>
        <v>22463</v>
      </c>
      <c r="B70">
        <v>1961</v>
      </c>
      <c r="C70">
        <v>3</v>
      </c>
      <c r="D70" s="1">
        <v>343.1</v>
      </c>
      <c r="E70" s="1">
        <v>27.2</v>
      </c>
      <c r="F70" s="1">
        <v>549.5</v>
      </c>
      <c r="G70" s="1">
        <v>18.835</v>
      </c>
      <c r="H70" s="1">
        <v>7.6</v>
      </c>
      <c r="I70" s="1">
        <v>23.3</v>
      </c>
      <c r="J70" s="1">
        <v>82.4</v>
      </c>
    </row>
    <row r="71" spans="1:10" ht="12.75">
      <c r="A71" s="2">
        <f>DATE(1961,10,1)</f>
        <v>22555</v>
      </c>
      <c r="B71">
        <v>1961</v>
      </c>
      <c r="C71">
        <v>4</v>
      </c>
      <c r="D71" s="1">
        <v>350.3</v>
      </c>
      <c r="E71" s="1">
        <v>28.3</v>
      </c>
      <c r="F71" s="1">
        <v>562.6</v>
      </c>
      <c r="G71" s="1">
        <v>18.884</v>
      </c>
      <c r="H71" s="1">
        <v>7.7</v>
      </c>
      <c r="I71" s="1">
        <v>23.9</v>
      </c>
      <c r="J71" s="1">
        <v>84.2</v>
      </c>
    </row>
    <row r="72" spans="1:10" ht="12.75">
      <c r="A72" s="2">
        <f>DATE(1962,1,1)</f>
        <v>22647</v>
      </c>
      <c r="B72">
        <v>1962</v>
      </c>
      <c r="C72">
        <v>1</v>
      </c>
      <c r="D72" s="1">
        <v>355.6</v>
      </c>
      <c r="E72" s="1">
        <v>28.3</v>
      </c>
      <c r="F72" s="1">
        <v>576.1</v>
      </c>
      <c r="G72" s="1">
        <v>18.992</v>
      </c>
      <c r="H72" s="1">
        <v>7.9</v>
      </c>
      <c r="I72" s="1">
        <v>24.3</v>
      </c>
      <c r="J72" s="1">
        <v>89.4</v>
      </c>
    </row>
    <row r="73" spans="1:10" ht="12.75">
      <c r="A73" s="2">
        <f>DATE(1962,4,1)</f>
        <v>22737</v>
      </c>
      <c r="B73">
        <v>1962</v>
      </c>
      <c r="C73">
        <v>2</v>
      </c>
      <c r="D73" s="1">
        <v>361.2</v>
      </c>
      <c r="E73" s="1">
        <v>30.7</v>
      </c>
      <c r="F73" s="1">
        <v>583.2</v>
      </c>
      <c r="G73" s="1">
        <v>19.04</v>
      </c>
      <c r="H73" s="1">
        <v>8</v>
      </c>
      <c r="I73" s="1">
        <v>24.9</v>
      </c>
      <c r="J73" s="1">
        <v>87.9</v>
      </c>
    </row>
    <row r="74" spans="1:10" ht="12.75">
      <c r="A74" s="2">
        <f>DATE(1962,7,1)</f>
        <v>22828</v>
      </c>
      <c r="B74">
        <v>1962</v>
      </c>
      <c r="C74">
        <v>3</v>
      </c>
      <c r="D74" s="1">
        <v>365.1</v>
      </c>
      <c r="E74" s="1">
        <v>29</v>
      </c>
      <c r="F74" s="1">
        <v>590</v>
      </c>
      <c r="G74" s="1">
        <v>19.091</v>
      </c>
      <c r="H74" s="1">
        <v>8</v>
      </c>
      <c r="I74" s="1">
        <v>25.1</v>
      </c>
      <c r="J74" s="1">
        <v>89.3</v>
      </c>
    </row>
    <row r="75" spans="1:10" ht="12.75">
      <c r="A75" s="2">
        <f>DATE(1962,10,1)</f>
        <v>22920</v>
      </c>
      <c r="B75">
        <v>1962</v>
      </c>
      <c r="C75">
        <v>4</v>
      </c>
      <c r="D75" s="1">
        <v>371.4</v>
      </c>
      <c r="E75" s="1">
        <v>28.4</v>
      </c>
      <c r="F75" s="1">
        <v>593.3</v>
      </c>
      <c r="G75" s="1">
        <v>19.159</v>
      </c>
      <c r="H75" s="1">
        <v>8.5</v>
      </c>
      <c r="I75" s="1">
        <v>25.6</v>
      </c>
      <c r="J75" s="1">
        <v>86</v>
      </c>
    </row>
    <row r="76" spans="1:10" ht="12.75">
      <c r="A76" s="2">
        <f>DATE(1963,1,1)</f>
        <v>23012</v>
      </c>
      <c r="B76">
        <v>1963</v>
      </c>
      <c r="C76">
        <v>1</v>
      </c>
      <c r="D76" s="1">
        <v>375</v>
      </c>
      <c r="E76" s="1">
        <v>29.1</v>
      </c>
      <c r="F76" s="1">
        <v>602.5</v>
      </c>
      <c r="G76" s="1">
        <v>19.213</v>
      </c>
      <c r="H76" s="1">
        <v>8.3</v>
      </c>
      <c r="I76" s="1">
        <v>25.2</v>
      </c>
      <c r="J76" s="1">
        <v>90.5</v>
      </c>
    </row>
    <row r="77" spans="1:10" ht="12.75">
      <c r="A77" s="2">
        <f>DATE(1963,4,1)</f>
        <v>23102</v>
      </c>
      <c r="B77">
        <v>1963</v>
      </c>
      <c r="C77">
        <v>2</v>
      </c>
      <c r="D77" s="1">
        <v>379.1</v>
      </c>
      <c r="E77" s="1">
        <v>32.4</v>
      </c>
      <c r="F77" s="1">
        <v>611.2</v>
      </c>
      <c r="G77" s="1">
        <v>19.232</v>
      </c>
      <c r="H77" s="1">
        <v>8.3</v>
      </c>
      <c r="I77" s="1">
        <v>25.9</v>
      </c>
      <c r="J77" s="1">
        <v>92.2</v>
      </c>
    </row>
    <row r="78" spans="1:10" ht="12.75">
      <c r="A78" s="2">
        <f>DATE(1963,7,1)</f>
        <v>23193</v>
      </c>
      <c r="B78">
        <v>1963</v>
      </c>
      <c r="C78">
        <v>3</v>
      </c>
      <c r="D78" s="1">
        <v>386.1</v>
      </c>
      <c r="E78" s="1">
        <v>30.6</v>
      </c>
      <c r="F78" s="1">
        <v>623.9</v>
      </c>
      <c r="G78" s="1">
        <v>19.266</v>
      </c>
      <c r="H78" s="1">
        <v>8.6</v>
      </c>
      <c r="I78" s="1">
        <v>26.7</v>
      </c>
      <c r="J78" s="1">
        <v>95</v>
      </c>
    </row>
    <row r="79" spans="1:10" ht="12.75">
      <c r="A79" s="2">
        <f>DATE(1963,10,1)</f>
        <v>23285</v>
      </c>
      <c r="B79">
        <v>1963</v>
      </c>
      <c r="C79">
        <v>4</v>
      </c>
      <c r="D79" s="1">
        <v>390.7</v>
      </c>
      <c r="E79" s="1">
        <v>32.2</v>
      </c>
      <c r="F79" s="1">
        <v>633.5</v>
      </c>
      <c r="G79" s="1">
        <v>19.382</v>
      </c>
      <c r="H79" s="1">
        <v>8.5</v>
      </c>
      <c r="I79" s="1">
        <v>26.8</v>
      </c>
      <c r="J79" s="1">
        <v>97.4</v>
      </c>
    </row>
    <row r="80" spans="1:10" ht="12.75">
      <c r="A80" s="2">
        <f>DATE(1964,1,1)</f>
        <v>23377</v>
      </c>
      <c r="B80">
        <v>1964</v>
      </c>
      <c r="C80">
        <v>1</v>
      </c>
      <c r="D80" s="1">
        <v>400.4</v>
      </c>
      <c r="E80" s="1">
        <v>34.2</v>
      </c>
      <c r="F80" s="1">
        <v>649.6</v>
      </c>
      <c r="G80" s="1">
        <v>19.452</v>
      </c>
      <c r="H80" s="1">
        <v>8.6</v>
      </c>
      <c r="I80" s="1">
        <v>27</v>
      </c>
      <c r="J80" s="1">
        <v>100.7</v>
      </c>
    </row>
    <row r="81" spans="1:10" ht="12.75">
      <c r="A81" s="2">
        <f>DATE(1964,4,1)</f>
        <v>23468</v>
      </c>
      <c r="B81">
        <v>1964</v>
      </c>
      <c r="C81">
        <v>2</v>
      </c>
      <c r="D81" s="1">
        <v>408.4</v>
      </c>
      <c r="E81" s="1">
        <v>34.8</v>
      </c>
      <c r="F81" s="1">
        <v>658.9</v>
      </c>
      <c r="G81" s="1">
        <v>19.518</v>
      </c>
      <c r="H81" s="1">
        <v>8.6</v>
      </c>
      <c r="I81" s="1">
        <v>27.7</v>
      </c>
      <c r="J81" s="1">
        <v>100.6</v>
      </c>
    </row>
    <row r="82" spans="1:10" ht="12.75">
      <c r="A82" s="2">
        <f>DATE(1964,7,1)</f>
        <v>23559</v>
      </c>
      <c r="B82">
        <v>1964</v>
      </c>
      <c r="C82">
        <v>3</v>
      </c>
      <c r="D82" s="1">
        <v>417.3</v>
      </c>
      <c r="E82" s="1">
        <v>34.8</v>
      </c>
      <c r="F82" s="1">
        <v>670.5</v>
      </c>
      <c r="G82" s="1">
        <v>19.614</v>
      </c>
      <c r="H82" s="1">
        <v>8.7</v>
      </c>
      <c r="I82" s="1">
        <v>28.4</v>
      </c>
      <c r="J82" s="1">
        <v>102.5</v>
      </c>
    </row>
    <row r="83" spans="1:10" ht="12.75">
      <c r="A83" s="2">
        <f>DATE(1964,10,1)</f>
        <v>23651</v>
      </c>
      <c r="B83">
        <v>1964</v>
      </c>
      <c r="C83">
        <v>4</v>
      </c>
      <c r="D83" s="1">
        <v>419.8</v>
      </c>
      <c r="E83" s="1">
        <v>36.2</v>
      </c>
      <c r="F83" s="1">
        <v>675.6</v>
      </c>
      <c r="G83" s="1">
        <v>19.704</v>
      </c>
      <c r="H83" s="1">
        <v>8.9</v>
      </c>
      <c r="I83" s="1">
        <v>29.3</v>
      </c>
      <c r="J83" s="1">
        <v>104.6</v>
      </c>
    </row>
    <row r="84" spans="1:10" ht="12.75">
      <c r="A84" s="2">
        <f>DATE(1965,1,1)</f>
        <v>23743</v>
      </c>
      <c r="B84">
        <v>1965</v>
      </c>
      <c r="C84">
        <v>1</v>
      </c>
      <c r="D84" s="1">
        <v>430.5</v>
      </c>
      <c r="E84" s="1">
        <v>33.1</v>
      </c>
      <c r="F84" s="1">
        <v>695.7</v>
      </c>
      <c r="G84" s="1">
        <v>19.788</v>
      </c>
      <c r="H84" s="1">
        <v>8.9</v>
      </c>
      <c r="I84" s="1">
        <v>28.5</v>
      </c>
      <c r="J84" s="1">
        <v>115.7</v>
      </c>
    </row>
    <row r="85" spans="1:10" ht="12.75">
      <c r="A85" s="2">
        <f>DATE(1965,4,1)</f>
        <v>23833</v>
      </c>
      <c r="B85">
        <v>1965</v>
      </c>
      <c r="C85">
        <v>2</v>
      </c>
      <c r="D85" s="1">
        <v>437.5</v>
      </c>
      <c r="E85" s="1">
        <v>39.1</v>
      </c>
      <c r="F85" s="1">
        <v>708.1</v>
      </c>
      <c r="G85" s="1">
        <v>19.876</v>
      </c>
      <c r="H85" s="1">
        <v>9.2</v>
      </c>
      <c r="I85" s="1">
        <v>31.7</v>
      </c>
      <c r="J85" s="1">
        <v>115.8</v>
      </c>
    </row>
    <row r="86" spans="1:10" ht="12.75">
      <c r="A86" s="2">
        <f>DATE(1965,7,1)</f>
        <v>23924</v>
      </c>
      <c r="B86">
        <v>1965</v>
      </c>
      <c r="C86">
        <v>3</v>
      </c>
      <c r="D86" s="1">
        <v>446.6</v>
      </c>
      <c r="E86" s="1">
        <v>36.9</v>
      </c>
      <c r="F86" s="1">
        <v>725.2</v>
      </c>
      <c r="G86" s="1">
        <v>19.963</v>
      </c>
      <c r="H86" s="1">
        <v>9.2</v>
      </c>
      <c r="I86" s="1">
        <v>32</v>
      </c>
      <c r="J86" s="1">
        <v>119.7</v>
      </c>
    </row>
    <row r="87" spans="1:10" ht="12.75">
      <c r="A87" s="2">
        <f>DATE(1965,10,1)</f>
        <v>24016</v>
      </c>
      <c r="B87">
        <v>1965</v>
      </c>
      <c r="C87">
        <v>4</v>
      </c>
      <c r="D87" s="1">
        <v>460.6</v>
      </c>
      <c r="E87" s="1">
        <v>39.5</v>
      </c>
      <c r="F87" s="1">
        <v>747.5</v>
      </c>
      <c r="G87" s="1">
        <v>20.086</v>
      </c>
      <c r="H87" s="1">
        <v>9.8</v>
      </c>
      <c r="I87" s="1">
        <v>33.9</v>
      </c>
      <c r="J87" s="1">
        <v>121.8</v>
      </c>
    </row>
    <row r="88" spans="1:10" ht="12.75">
      <c r="A88" s="2">
        <f>DATE(1966,1,1)</f>
        <v>24108</v>
      </c>
      <c r="B88">
        <v>1966</v>
      </c>
      <c r="C88">
        <v>1</v>
      </c>
      <c r="D88" s="1">
        <v>471</v>
      </c>
      <c r="E88" s="1">
        <v>39.4</v>
      </c>
      <c r="F88" s="1">
        <v>770.8</v>
      </c>
      <c r="G88" s="1">
        <v>20.209</v>
      </c>
      <c r="H88" s="1">
        <v>10.1</v>
      </c>
      <c r="I88" s="1">
        <v>35</v>
      </c>
      <c r="J88" s="1">
        <v>131.7</v>
      </c>
    </row>
    <row r="89" spans="1:10" ht="12.75">
      <c r="A89" s="2">
        <f>DATE(1966,4,1)</f>
        <v>24198</v>
      </c>
      <c r="B89">
        <v>1966</v>
      </c>
      <c r="C89">
        <v>2</v>
      </c>
      <c r="D89" s="1">
        <v>476.1</v>
      </c>
      <c r="E89" s="1">
        <v>41.5</v>
      </c>
      <c r="F89" s="1">
        <v>779.9</v>
      </c>
      <c r="G89" s="1">
        <v>20.401</v>
      </c>
      <c r="H89" s="1">
        <v>10.6</v>
      </c>
      <c r="I89" s="1">
        <v>36.2</v>
      </c>
      <c r="J89" s="1">
        <v>130.7</v>
      </c>
    </row>
    <row r="90" spans="1:10" ht="12.75">
      <c r="A90" s="2">
        <f>DATE(1966,7,1)</f>
        <v>24289</v>
      </c>
      <c r="B90">
        <v>1966</v>
      </c>
      <c r="C90">
        <v>3</v>
      </c>
      <c r="D90" s="1">
        <v>485.3</v>
      </c>
      <c r="E90" s="1">
        <v>40.4</v>
      </c>
      <c r="F90" s="1">
        <v>793.1</v>
      </c>
      <c r="G90" s="1">
        <v>20.591</v>
      </c>
      <c r="H90" s="1">
        <v>11</v>
      </c>
      <c r="I90" s="1">
        <v>38.2</v>
      </c>
      <c r="J90" s="1">
        <v>130.2</v>
      </c>
    </row>
    <row r="91" spans="1:10" ht="12.75">
      <c r="A91" s="2">
        <f>DATE(1966,10,1)</f>
        <v>24381</v>
      </c>
      <c r="B91">
        <v>1966</v>
      </c>
      <c r="C91">
        <v>4</v>
      </c>
      <c r="D91" s="1">
        <v>491.1</v>
      </c>
      <c r="E91" s="1">
        <v>42.4</v>
      </c>
      <c r="F91" s="1">
        <v>806.9</v>
      </c>
      <c r="G91" s="1">
        <v>20.772</v>
      </c>
      <c r="H91" s="1">
        <v>11.1</v>
      </c>
      <c r="I91" s="1">
        <v>38.8</v>
      </c>
      <c r="J91" s="1">
        <v>132.7</v>
      </c>
    </row>
    <row r="92" spans="1:10" ht="12.75">
      <c r="A92" s="2">
        <f>DATE(1967,1,1)</f>
        <v>24473</v>
      </c>
      <c r="B92">
        <v>1967</v>
      </c>
      <c r="C92">
        <v>1</v>
      </c>
      <c r="D92" s="1">
        <v>495.4</v>
      </c>
      <c r="E92" s="1">
        <v>44</v>
      </c>
      <c r="F92" s="1">
        <v>817.8</v>
      </c>
      <c r="G92" s="1">
        <v>20.874</v>
      </c>
      <c r="H92" s="1">
        <v>11.7</v>
      </c>
      <c r="I92" s="1">
        <v>39.4</v>
      </c>
      <c r="J92" s="1">
        <v>129.3</v>
      </c>
    </row>
    <row r="93" spans="1:10" ht="12.75">
      <c r="A93" s="2">
        <f>DATE(1967,4,1)</f>
        <v>24563</v>
      </c>
      <c r="B93">
        <v>1967</v>
      </c>
      <c r="C93">
        <v>2</v>
      </c>
      <c r="D93" s="1">
        <v>504.6</v>
      </c>
      <c r="E93" s="1">
        <v>43.5</v>
      </c>
      <c r="F93" s="1">
        <v>822.3</v>
      </c>
      <c r="G93" s="1">
        <v>21.002</v>
      </c>
      <c r="H93" s="1">
        <v>12.2</v>
      </c>
      <c r="I93" s="1">
        <v>39</v>
      </c>
      <c r="J93" s="1">
        <v>123.7</v>
      </c>
    </row>
    <row r="94" spans="1:10" ht="12.75">
      <c r="A94" s="2">
        <f>DATE(1967,7,1)</f>
        <v>24654</v>
      </c>
      <c r="B94">
        <v>1967</v>
      </c>
      <c r="C94">
        <v>3</v>
      </c>
      <c r="D94" s="1">
        <v>511.8</v>
      </c>
      <c r="E94" s="1">
        <v>42.4</v>
      </c>
      <c r="F94" s="1">
        <v>837</v>
      </c>
      <c r="G94" s="1">
        <v>21.194</v>
      </c>
      <c r="H94" s="1">
        <v>12.5</v>
      </c>
      <c r="I94" s="1">
        <v>39.5</v>
      </c>
      <c r="J94" s="1">
        <v>128.5</v>
      </c>
    </row>
    <row r="95" spans="1:10" ht="12.75">
      <c r="A95" s="2">
        <f>DATE(1967,10,1)</f>
        <v>24746</v>
      </c>
      <c r="B95">
        <v>1967</v>
      </c>
      <c r="C95">
        <v>4</v>
      </c>
      <c r="D95" s="1">
        <v>519.4</v>
      </c>
      <c r="E95" s="1">
        <v>43.9</v>
      </c>
      <c r="F95" s="1">
        <v>852.7</v>
      </c>
      <c r="G95" s="1">
        <v>21.426</v>
      </c>
      <c r="H95" s="1">
        <v>12.1</v>
      </c>
      <c r="I95" s="1">
        <v>41.7</v>
      </c>
      <c r="J95" s="1">
        <v>132.9</v>
      </c>
    </row>
    <row r="96" spans="1:10" ht="12.75">
      <c r="A96" s="2">
        <f>DATE(1968,1,1)</f>
        <v>24838</v>
      </c>
      <c r="B96">
        <v>1968</v>
      </c>
      <c r="C96">
        <v>1</v>
      </c>
      <c r="D96" s="1">
        <v>537.3</v>
      </c>
      <c r="E96" s="1">
        <v>45.5</v>
      </c>
      <c r="F96" s="1">
        <v>879.8</v>
      </c>
      <c r="G96" s="1">
        <v>21.658</v>
      </c>
      <c r="H96" s="1">
        <v>12.3</v>
      </c>
      <c r="I96" s="1">
        <v>44.4</v>
      </c>
      <c r="J96" s="1">
        <v>137.2</v>
      </c>
    </row>
    <row r="97" spans="1:10" ht="12.75">
      <c r="A97" s="2">
        <f>DATE(1968,4,1)</f>
        <v>24929</v>
      </c>
      <c r="B97">
        <v>1968</v>
      </c>
      <c r="C97">
        <v>2</v>
      </c>
      <c r="D97" s="1">
        <v>551.1</v>
      </c>
      <c r="E97" s="1">
        <v>47.4</v>
      </c>
      <c r="F97" s="1">
        <v>904.1</v>
      </c>
      <c r="G97" s="1">
        <v>21.9</v>
      </c>
      <c r="H97" s="1">
        <v>12.3</v>
      </c>
      <c r="I97" s="1">
        <v>45.4</v>
      </c>
      <c r="J97" s="1">
        <v>143.4</v>
      </c>
    </row>
    <row r="98" spans="1:10" ht="12.75">
      <c r="A98" s="2">
        <f>DATE(1968,7,1)</f>
        <v>25020</v>
      </c>
      <c r="B98">
        <v>1968</v>
      </c>
      <c r="C98">
        <v>3</v>
      </c>
      <c r="D98" s="1">
        <v>567.3</v>
      </c>
      <c r="E98" s="1">
        <v>49.5</v>
      </c>
      <c r="F98" s="1">
        <v>919.3</v>
      </c>
      <c r="G98" s="1">
        <v>22.111</v>
      </c>
      <c r="H98" s="1">
        <v>12.8</v>
      </c>
      <c r="I98" s="1">
        <v>48.2</v>
      </c>
      <c r="J98" s="1">
        <v>139.7</v>
      </c>
    </row>
    <row r="99" spans="1:10" ht="12.75">
      <c r="A99" s="2">
        <f>DATE(1968,10,1)</f>
        <v>25112</v>
      </c>
      <c r="B99">
        <v>1968</v>
      </c>
      <c r="C99">
        <v>4</v>
      </c>
      <c r="D99" s="1">
        <v>576.2</v>
      </c>
      <c r="E99" s="1">
        <v>49.2</v>
      </c>
      <c r="F99" s="1">
        <v>936.2</v>
      </c>
      <c r="G99" s="1">
        <v>22.418</v>
      </c>
      <c r="H99" s="1">
        <v>13.1</v>
      </c>
      <c r="I99" s="1">
        <v>48.2</v>
      </c>
      <c r="J99" s="1">
        <v>144.4</v>
      </c>
    </row>
    <row r="100" spans="1:10" ht="12.75">
      <c r="A100" s="2">
        <f>DATE(1969,1,1)</f>
        <v>25204</v>
      </c>
      <c r="B100">
        <v>1969</v>
      </c>
      <c r="C100">
        <v>1</v>
      </c>
      <c r="D100" s="1">
        <v>588.4</v>
      </c>
      <c r="E100" s="1">
        <v>44</v>
      </c>
      <c r="F100" s="1">
        <v>960.9</v>
      </c>
      <c r="G100" s="1">
        <v>22.644</v>
      </c>
      <c r="H100" s="1">
        <v>13</v>
      </c>
      <c r="I100" s="1">
        <v>43.8</v>
      </c>
      <c r="J100" s="1">
        <v>155.7</v>
      </c>
    </row>
    <row r="101" spans="1:10" ht="12.75">
      <c r="A101" s="2">
        <f>DATE(1969,4,1)</f>
        <v>25294</v>
      </c>
      <c r="B101">
        <v>1969</v>
      </c>
      <c r="C101">
        <v>2</v>
      </c>
      <c r="D101" s="1">
        <v>599.8</v>
      </c>
      <c r="E101" s="1">
        <v>53.9</v>
      </c>
      <c r="F101" s="1">
        <v>976.1</v>
      </c>
      <c r="G101" s="1">
        <v>22.946</v>
      </c>
      <c r="H101" s="1">
        <v>13.6</v>
      </c>
      <c r="I101" s="1">
        <v>52.7</v>
      </c>
      <c r="J101" s="1">
        <v>155.7</v>
      </c>
    </row>
    <row r="102" spans="1:10" ht="12.75">
      <c r="A102" s="2">
        <f>DATE(1969,7,1)</f>
        <v>25385</v>
      </c>
      <c r="B102">
        <v>1969</v>
      </c>
      <c r="C102">
        <v>3</v>
      </c>
      <c r="D102" s="1">
        <v>610.1</v>
      </c>
      <c r="E102" s="1">
        <v>53.3</v>
      </c>
      <c r="F102" s="1">
        <v>996.3</v>
      </c>
      <c r="G102" s="1">
        <v>23.279</v>
      </c>
      <c r="H102" s="1">
        <v>13.8</v>
      </c>
      <c r="I102" s="1">
        <v>52.4</v>
      </c>
      <c r="J102" s="1">
        <v>160.3</v>
      </c>
    </row>
    <row r="103" spans="1:10" ht="12.75">
      <c r="A103" s="2">
        <f>DATE(1969,10,1)</f>
        <v>25477</v>
      </c>
      <c r="B103">
        <v>1969</v>
      </c>
      <c r="C103">
        <v>4</v>
      </c>
      <c r="D103" s="1">
        <v>622.1</v>
      </c>
      <c r="E103" s="1">
        <v>56.5</v>
      </c>
      <c r="F103" s="1">
        <v>1004.5</v>
      </c>
      <c r="G103" s="1">
        <v>23.571</v>
      </c>
      <c r="H103" s="1">
        <v>14.3</v>
      </c>
      <c r="I103" s="1">
        <v>53.1</v>
      </c>
      <c r="J103" s="1">
        <v>154.1</v>
      </c>
    </row>
    <row r="104" spans="1:10" ht="12.75">
      <c r="A104" s="2">
        <f>DATE(1970,1,1)</f>
        <v>25569</v>
      </c>
      <c r="B104">
        <v>1970</v>
      </c>
      <c r="C104">
        <v>1</v>
      </c>
      <c r="D104" s="1">
        <v>633.2</v>
      </c>
      <c r="E104" s="1">
        <v>56.9</v>
      </c>
      <c r="F104" s="1">
        <v>1017.1</v>
      </c>
      <c r="G104" s="1">
        <v>23.898</v>
      </c>
      <c r="H104" s="1">
        <v>14.2</v>
      </c>
      <c r="I104" s="1">
        <v>53.5</v>
      </c>
      <c r="J104" s="1">
        <v>150.7</v>
      </c>
    </row>
    <row r="105" spans="1:10" ht="12.75">
      <c r="A105" s="2">
        <f>DATE(1970,4,1)</f>
        <v>25659</v>
      </c>
      <c r="B105">
        <v>1970</v>
      </c>
      <c r="C105">
        <v>2</v>
      </c>
      <c r="D105" s="1">
        <v>643.1</v>
      </c>
      <c r="E105" s="1">
        <v>60.6</v>
      </c>
      <c r="F105" s="1">
        <v>1033.1</v>
      </c>
      <c r="G105" s="1">
        <v>24.241</v>
      </c>
      <c r="H105" s="1">
        <v>15.1</v>
      </c>
      <c r="I105" s="1">
        <v>55.2</v>
      </c>
      <c r="J105" s="1">
        <v>153.9</v>
      </c>
    </row>
    <row r="106" spans="1:10" ht="12.75">
      <c r="A106" s="2">
        <f>DATE(1970,7,1)</f>
        <v>25750</v>
      </c>
      <c r="B106">
        <v>1970</v>
      </c>
      <c r="C106">
        <v>3</v>
      </c>
      <c r="D106" s="1">
        <v>655.1</v>
      </c>
      <c r="E106" s="1">
        <v>60.3</v>
      </c>
      <c r="F106" s="1">
        <v>1050.5</v>
      </c>
      <c r="G106" s="1">
        <v>24.432</v>
      </c>
      <c r="H106" s="1">
        <v>15.3</v>
      </c>
      <c r="I106" s="1">
        <v>56.4</v>
      </c>
      <c r="J106" s="1">
        <v>156.1</v>
      </c>
    </row>
    <row r="107" spans="1:10" ht="12.75">
      <c r="A107" s="2">
        <f>DATE(1970,10,1)</f>
        <v>25842</v>
      </c>
      <c r="B107">
        <v>1970</v>
      </c>
      <c r="C107">
        <v>4</v>
      </c>
      <c r="D107" s="1">
        <v>661.8</v>
      </c>
      <c r="E107" s="1">
        <v>61.1</v>
      </c>
      <c r="F107" s="1">
        <v>1052.7</v>
      </c>
      <c r="G107" s="1">
        <v>24.742</v>
      </c>
      <c r="H107" s="1">
        <v>15.1</v>
      </c>
      <c r="I107" s="1">
        <v>57.9</v>
      </c>
      <c r="J107" s="1">
        <v>148.9</v>
      </c>
    </row>
    <row r="108" spans="1:10" ht="12.75">
      <c r="A108" s="2">
        <f>DATE(1971,1,1)</f>
        <v>25934</v>
      </c>
      <c r="B108">
        <v>1971</v>
      </c>
      <c r="C108">
        <v>1</v>
      </c>
      <c r="D108" s="1">
        <v>680.8</v>
      </c>
      <c r="E108" s="1">
        <v>63.1</v>
      </c>
      <c r="F108" s="1">
        <v>1098.1</v>
      </c>
      <c r="G108" s="1">
        <v>25.115</v>
      </c>
      <c r="H108" s="1">
        <v>15.3</v>
      </c>
      <c r="I108" s="1">
        <v>58.7</v>
      </c>
      <c r="J108" s="1">
        <v>171.3</v>
      </c>
    </row>
    <row r="109" spans="1:10" ht="12.75">
      <c r="A109" s="2">
        <f>DATE(1971,4,1)</f>
        <v>26024</v>
      </c>
      <c r="B109">
        <v>1971</v>
      </c>
      <c r="C109">
        <v>2</v>
      </c>
      <c r="D109" s="1">
        <v>694.9</v>
      </c>
      <c r="E109" s="1">
        <v>63.1</v>
      </c>
      <c r="F109" s="1">
        <v>1118.8</v>
      </c>
      <c r="G109" s="1">
        <v>25.451</v>
      </c>
      <c r="H109" s="1">
        <v>15.9</v>
      </c>
      <c r="I109" s="1">
        <v>63.3</v>
      </c>
      <c r="J109" s="1">
        <v>178.8</v>
      </c>
    </row>
    <row r="110" spans="1:10" ht="12.75">
      <c r="A110" s="2">
        <f>DATE(1971,7,1)</f>
        <v>26115</v>
      </c>
      <c r="B110">
        <v>1971</v>
      </c>
      <c r="C110">
        <v>3</v>
      </c>
      <c r="D110" s="1">
        <v>707.3</v>
      </c>
      <c r="E110" s="1">
        <v>65.4</v>
      </c>
      <c r="F110" s="1">
        <v>1139.1</v>
      </c>
      <c r="G110" s="1">
        <v>25.705</v>
      </c>
      <c r="H110" s="1">
        <v>15.8</v>
      </c>
      <c r="I110" s="1">
        <v>65.5</v>
      </c>
      <c r="J110" s="1">
        <v>183.4</v>
      </c>
    </row>
    <row r="111" spans="1:10" ht="12.75">
      <c r="A111" s="2">
        <f>DATE(1971,10,1)</f>
        <v>26207</v>
      </c>
      <c r="B111">
        <v>1971</v>
      </c>
      <c r="C111">
        <v>4</v>
      </c>
      <c r="D111" s="1">
        <v>723.5</v>
      </c>
      <c r="E111" s="1">
        <v>60.3</v>
      </c>
      <c r="F111" s="1">
        <v>1151.4</v>
      </c>
      <c r="G111" s="1">
        <v>25.909</v>
      </c>
      <c r="H111" s="1">
        <v>16.2</v>
      </c>
      <c r="I111" s="1">
        <v>61.9</v>
      </c>
      <c r="J111" s="1">
        <v>179.2</v>
      </c>
    </row>
    <row r="112" spans="1:10" ht="12.75">
      <c r="A112" s="2">
        <f>DATE(1972,1,1)</f>
        <v>26299</v>
      </c>
      <c r="B112">
        <v>1972</v>
      </c>
      <c r="C112">
        <v>1</v>
      </c>
      <c r="D112" s="1">
        <v>740.9</v>
      </c>
      <c r="E112" s="1">
        <v>68.6</v>
      </c>
      <c r="F112" s="1">
        <v>1190.1</v>
      </c>
      <c r="G112" s="1">
        <v>26.333</v>
      </c>
      <c r="H112" s="1">
        <v>17.1</v>
      </c>
      <c r="I112" s="1">
        <v>72.2</v>
      </c>
      <c r="J112" s="1">
        <v>193.2</v>
      </c>
    </row>
    <row r="113" spans="1:10" ht="12.75">
      <c r="A113" s="2">
        <f>DATE(1972,4,1)</f>
        <v>26390</v>
      </c>
      <c r="B113">
        <v>1972</v>
      </c>
      <c r="C113">
        <v>2</v>
      </c>
      <c r="D113" s="1">
        <v>759.4</v>
      </c>
      <c r="E113" s="1">
        <v>67.2</v>
      </c>
      <c r="F113" s="1">
        <v>1225.6</v>
      </c>
      <c r="G113" s="1">
        <v>26.486</v>
      </c>
      <c r="H113" s="1">
        <v>17.3</v>
      </c>
      <c r="I113" s="1">
        <v>71.4</v>
      </c>
      <c r="J113" s="1">
        <v>206.5</v>
      </c>
    </row>
    <row r="114" spans="1:10" ht="12.75">
      <c r="A114" s="2">
        <f>DATE(1972,7,1)</f>
        <v>26481</v>
      </c>
      <c r="B114">
        <v>1972</v>
      </c>
      <c r="C114">
        <v>3</v>
      </c>
      <c r="D114" s="1">
        <v>777.9</v>
      </c>
      <c r="E114" s="1">
        <v>71.5</v>
      </c>
      <c r="F114" s="1">
        <v>1249.3</v>
      </c>
      <c r="G114" s="1">
        <v>26.728</v>
      </c>
      <c r="H114" s="1">
        <v>16.8</v>
      </c>
      <c r="I114" s="1">
        <v>74.1</v>
      </c>
      <c r="J114" s="1">
        <v>212.4</v>
      </c>
    </row>
    <row r="115" spans="1:10" ht="12.75">
      <c r="A115" s="2">
        <f>DATE(1972,10,1)</f>
        <v>26573</v>
      </c>
      <c r="B115">
        <v>1972</v>
      </c>
      <c r="C115">
        <v>4</v>
      </c>
      <c r="D115" s="1">
        <v>802.7</v>
      </c>
      <c r="E115" s="1">
        <v>76.1</v>
      </c>
      <c r="F115" s="1">
        <v>1286.6</v>
      </c>
      <c r="G115" s="1">
        <v>27.041</v>
      </c>
      <c r="H115" s="1">
        <v>17.9</v>
      </c>
      <c r="I115" s="1">
        <v>79.2</v>
      </c>
      <c r="J115" s="1">
        <v>218.4</v>
      </c>
    </row>
    <row r="116" spans="1:10" ht="12.75">
      <c r="A116" s="2">
        <f>DATE(1973,1,1)</f>
        <v>26665</v>
      </c>
      <c r="B116">
        <v>1973</v>
      </c>
      <c r="C116">
        <v>1</v>
      </c>
      <c r="D116" s="1">
        <v>827.3</v>
      </c>
      <c r="E116" s="1">
        <v>84</v>
      </c>
      <c r="F116" s="1">
        <v>1335.1</v>
      </c>
      <c r="G116" s="1">
        <v>27.394</v>
      </c>
      <c r="H116" s="1">
        <v>18.9</v>
      </c>
      <c r="I116" s="1">
        <v>85.4</v>
      </c>
      <c r="J116" s="1">
        <v>232.5</v>
      </c>
    </row>
    <row r="117" spans="1:10" ht="12.75">
      <c r="A117" s="2">
        <f>DATE(1973,4,1)</f>
        <v>26755</v>
      </c>
      <c r="B117">
        <v>1973</v>
      </c>
      <c r="C117">
        <v>2</v>
      </c>
      <c r="D117" s="1">
        <v>842.9</v>
      </c>
      <c r="E117" s="1">
        <v>91.9</v>
      </c>
      <c r="F117" s="1">
        <v>1371.5</v>
      </c>
      <c r="G117" s="1">
        <v>27.851</v>
      </c>
      <c r="H117" s="1">
        <v>19.4</v>
      </c>
      <c r="I117" s="1">
        <v>89.5</v>
      </c>
      <c r="J117" s="1">
        <v>246</v>
      </c>
    </row>
    <row r="118" spans="1:10" ht="12.75">
      <c r="A118" s="2">
        <f>DATE(1973,7,1)</f>
        <v>26846</v>
      </c>
      <c r="B118">
        <v>1973</v>
      </c>
      <c r="C118">
        <v>3</v>
      </c>
      <c r="D118" s="1">
        <v>861.4</v>
      </c>
      <c r="E118" s="1">
        <v>97.6</v>
      </c>
      <c r="F118" s="1">
        <v>1390.7</v>
      </c>
      <c r="G118" s="1">
        <v>28.383</v>
      </c>
      <c r="H118" s="1">
        <v>19</v>
      </c>
      <c r="I118" s="1">
        <v>91.1</v>
      </c>
      <c r="J118" s="1">
        <v>241.8</v>
      </c>
    </row>
    <row r="119" spans="1:10" ht="12.75">
      <c r="A119" s="2">
        <f>DATE(1973,10,1)</f>
        <v>26938</v>
      </c>
      <c r="B119">
        <v>1973</v>
      </c>
      <c r="C119">
        <v>4</v>
      </c>
      <c r="D119" s="1">
        <v>876.5</v>
      </c>
      <c r="E119" s="1">
        <v>107.6</v>
      </c>
      <c r="F119" s="1">
        <v>1431.8</v>
      </c>
      <c r="G119" s="1">
        <v>28.869</v>
      </c>
      <c r="H119" s="1">
        <v>19.9</v>
      </c>
      <c r="I119" s="1">
        <v>98.7</v>
      </c>
      <c r="J119" s="1">
        <v>257.6</v>
      </c>
    </row>
    <row r="120" spans="1:10" ht="12.75">
      <c r="A120" s="2">
        <f>DATE(1974,1,1)</f>
        <v>27030</v>
      </c>
      <c r="B120">
        <v>1974</v>
      </c>
      <c r="C120">
        <v>1</v>
      </c>
      <c r="D120" s="1">
        <v>894.7</v>
      </c>
      <c r="E120" s="1">
        <v>116.7</v>
      </c>
      <c r="F120" s="1">
        <v>1446.5</v>
      </c>
      <c r="G120" s="1">
        <v>29.465</v>
      </c>
      <c r="H120" s="1">
        <v>21.5</v>
      </c>
      <c r="I120" s="1">
        <v>110.3</v>
      </c>
      <c r="J120" s="1">
        <v>244.1</v>
      </c>
    </row>
    <row r="121" spans="1:10" ht="12.75">
      <c r="A121" s="2">
        <f>DATE(1974,4,1)</f>
        <v>27120</v>
      </c>
      <c r="B121">
        <v>1974</v>
      </c>
      <c r="C121">
        <v>2</v>
      </c>
      <c r="D121" s="1">
        <v>923.2</v>
      </c>
      <c r="E121" s="1">
        <v>126.7</v>
      </c>
      <c r="F121" s="1">
        <v>1484.8</v>
      </c>
      <c r="G121" s="1">
        <v>30.125</v>
      </c>
      <c r="H121" s="1">
        <v>23</v>
      </c>
      <c r="I121" s="1">
        <v>129.4</v>
      </c>
      <c r="J121" s="1">
        <v>252.3</v>
      </c>
    </row>
    <row r="122" spans="1:10" ht="12.75">
      <c r="A122" s="2">
        <f>DATE(1974,7,1)</f>
        <v>27211</v>
      </c>
      <c r="B122">
        <v>1974</v>
      </c>
      <c r="C122">
        <v>3</v>
      </c>
      <c r="D122" s="1">
        <v>952</v>
      </c>
      <c r="E122" s="1">
        <v>126.6</v>
      </c>
      <c r="F122" s="1">
        <v>1513.7</v>
      </c>
      <c r="G122" s="1">
        <v>31.063</v>
      </c>
      <c r="H122" s="1">
        <v>23</v>
      </c>
      <c r="I122" s="1">
        <v>133.6</v>
      </c>
      <c r="J122" s="1">
        <v>245.4</v>
      </c>
    </row>
    <row r="123" spans="1:10" ht="12.75">
      <c r="A123" s="2">
        <f>DATE(1974,10,1)</f>
        <v>27303</v>
      </c>
      <c r="B123">
        <v>1974</v>
      </c>
      <c r="C123">
        <v>4</v>
      </c>
      <c r="D123" s="1">
        <v>961.8</v>
      </c>
      <c r="E123" s="1">
        <v>136.6</v>
      </c>
      <c r="F123" s="1">
        <v>1552.8</v>
      </c>
      <c r="G123" s="1">
        <v>32.022</v>
      </c>
      <c r="H123" s="1">
        <v>24.3</v>
      </c>
      <c r="I123" s="1">
        <v>136.6</v>
      </c>
      <c r="J123" s="1">
        <v>255.8</v>
      </c>
    </row>
    <row r="124" spans="1:10" ht="12.75">
      <c r="A124" s="2">
        <f>DATE(1975,1,1)</f>
        <v>27395</v>
      </c>
      <c r="B124">
        <v>1975</v>
      </c>
      <c r="C124">
        <v>1</v>
      </c>
      <c r="D124" s="1">
        <v>988.1</v>
      </c>
      <c r="E124" s="1">
        <v>141.4</v>
      </c>
      <c r="F124" s="1">
        <v>1569.4</v>
      </c>
      <c r="G124" s="1">
        <v>32.76</v>
      </c>
      <c r="H124" s="1">
        <v>24</v>
      </c>
      <c r="I124" s="1">
        <v>124.9</v>
      </c>
      <c r="J124" s="1">
        <v>218.7</v>
      </c>
    </row>
    <row r="125" spans="1:10" ht="12.75">
      <c r="A125" s="2">
        <f>DATE(1975,4,1)</f>
        <v>27485</v>
      </c>
      <c r="B125">
        <v>1975</v>
      </c>
      <c r="C125">
        <v>2</v>
      </c>
      <c r="D125" s="1">
        <v>1016.8</v>
      </c>
      <c r="E125" s="1">
        <v>136.8</v>
      </c>
      <c r="F125" s="1">
        <v>1605</v>
      </c>
      <c r="G125" s="1">
        <v>33.237</v>
      </c>
      <c r="H125" s="1">
        <v>23</v>
      </c>
      <c r="I125" s="1">
        <v>115.2</v>
      </c>
      <c r="J125" s="1">
        <v>216.8</v>
      </c>
    </row>
    <row r="126" spans="1:10" ht="12.75">
      <c r="A126" s="2">
        <f>DATE(1975,7,1)</f>
        <v>27576</v>
      </c>
      <c r="B126">
        <v>1975</v>
      </c>
      <c r="C126">
        <v>3</v>
      </c>
      <c r="D126" s="1">
        <v>1050.6</v>
      </c>
      <c r="E126" s="1">
        <v>134.1</v>
      </c>
      <c r="F126" s="1">
        <v>1662.4</v>
      </c>
      <c r="G126" s="1">
        <v>33.857</v>
      </c>
      <c r="H126" s="1">
        <v>23.3</v>
      </c>
      <c r="I126" s="1">
        <v>122.1</v>
      </c>
      <c r="J126" s="1">
        <v>237.8</v>
      </c>
    </row>
    <row r="127" spans="1:10" ht="12.75">
      <c r="A127" s="2">
        <f>DATE(1975,10,1)</f>
        <v>27668</v>
      </c>
      <c r="B127">
        <v>1975</v>
      </c>
      <c r="C127">
        <v>4</v>
      </c>
      <c r="D127" s="1">
        <v>1079.6</v>
      </c>
      <c r="E127" s="1">
        <v>142.5</v>
      </c>
      <c r="F127" s="1">
        <v>1713.9</v>
      </c>
      <c r="G127" s="1">
        <v>34.454</v>
      </c>
      <c r="H127" s="1">
        <v>24.7</v>
      </c>
      <c r="I127" s="1">
        <v>128.7</v>
      </c>
      <c r="J127" s="1">
        <v>247.6</v>
      </c>
    </row>
    <row r="128" spans="1:10" ht="12.75">
      <c r="A128" s="2">
        <f>DATE(1976,1,1)</f>
        <v>27760</v>
      </c>
      <c r="B128">
        <v>1976</v>
      </c>
      <c r="C128">
        <v>1</v>
      </c>
      <c r="D128" s="1">
        <v>1113.4</v>
      </c>
      <c r="E128" s="1">
        <v>143.6</v>
      </c>
      <c r="F128" s="1">
        <v>1771.9</v>
      </c>
      <c r="G128" s="1">
        <v>34.841</v>
      </c>
      <c r="H128" s="1">
        <v>25.4</v>
      </c>
      <c r="I128" s="1">
        <v>138.9</v>
      </c>
      <c r="J128" s="1">
        <v>274.8</v>
      </c>
    </row>
    <row r="129" spans="1:10" ht="12.75">
      <c r="A129" s="2">
        <f>DATE(1976,4,1)</f>
        <v>27851</v>
      </c>
      <c r="B129">
        <v>1976</v>
      </c>
      <c r="C129">
        <v>2</v>
      </c>
      <c r="D129" s="1">
        <v>1133</v>
      </c>
      <c r="E129" s="1">
        <v>146.6</v>
      </c>
      <c r="F129" s="1">
        <v>1804.2</v>
      </c>
      <c r="G129" s="1">
        <v>35.208</v>
      </c>
      <c r="H129" s="1">
        <v>25.8</v>
      </c>
      <c r="I129" s="1">
        <v>147.1</v>
      </c>
      <c r="J129" s="1">
        <v>291.6</v>
      </c>
    </row>
    <row r="130" spans="1:10" ht="12.75">
      <c r="A130" s="2">
        <f>DATE(1976,7,1)</f>
        <v>27942</v>
      </c>
      <c r="B130">
        <v>1976</v>
      </c>
      <c r="C130">
        <v>3</v>
      </c>
      <c r="D130" s="1">
        <v>1162.4</v>
      </c>
      <c r="E130" s="1">
        <v>151.8</v>
      </c>
      <c r="F130" s="1">
        <v>1837.7</v>
      </c>
      <c r="G130" s="1">
        <v>35.68</v>
      </c>
      <c r="H130" s="1">
        <v>26.9</v>
      </c>
      <c r="I130" s="1">
        <v>155.8</v>
      </c>
      <c r="J130" s="1">
        <v>296.5</v>
      </c>
    </row>
    <row r="131" spans="1:10" ht="12.75">
      <c r="A131" s="2">
        <f>DATE(1976,10,1)</f>
        <v>28034</v>
      </c>
      <c r="B131">
        <v>1976</v>
      </c>
      <c r="C131">
        <v>4</v>
      </c>
      <c r="D131" s="1">
        <v>1196.2</v>
      </c>
      <c r="E131" s="1">
        <v>156.1</v>
      </c>
      <c r="F131" s="1">
        <v>1884.5</v>
      </c>
      <c r="G131" s="1">
        <v>36.291</v>
      </c>
      <c r="H131" s="1">
        <v>27.9</v>
      </c>
      <c r="I131" s="1">
        <v>162.7</v>
      </c>
      <c r="J131" s="1">
        <v>304.9</v>
      </c>
    </row>
    <row r="132" spans="1:10" ht="12.75">
      <c r="A132" s="2">
        <f>DATE(1977,1,1)</f>
        <v>28126</v>
      </c>
      <c r="B132">
        <v>1977</v>
      </c>
      <c r="C132">
        <v>1</v>
      </c>
      <c r="D132" s="1">
        <v>1231.7</v>
      </c>
      <c r="E132" s="1">
        <v>155.4</v>
      </c>
      <c r="F132" s="1">
        <v>1938.5</v>
      </c>
      <c r="G132" s="1">
        <v>36.901</v>
      </c>
      <c r="H132" s="1">
        <v>28.8</v>
      </c>
      <c r="I132" s="1">
        <v>176.4</v>
      </c>
      <c r="J132" s="1">
        <v>326.6</v>
      </c>
    </row>
    <row r="133" spans="1:10" ht="12.75">
      <c r="A133" s="2">
        <f>DATE(1977,4,1)</f>
        <v>28216</v>
      </c>
      <c r="B133">
        <v>1977</v>
      </c>
      <c r="C133">
        <v>2</v>
      </c>
      <c r="D133" s="1">
        <v>1259.7</v>
      </c>
      <c r="E133" s="1">
        <v>161.9</v>
      </c>
      <c r="F133" s="1">
        <v>2005.2</v>
      </c>
      <c r="G133" s="1">
        <v>37.491</v>
      </c>
      <c r="H133" s="1">
        <v>29.9</v>
      </c>
      <c r="I133" s="1">
        <v>183</v>
      </c>
      <c r="J133" s="1">
        <v>354.9</v>
      </c>
    </row>
    <row r="134" spans="1:10" ht="12.75">
      <c r="A134" s="2">
        <f>DATE(1977,7,1)</f>
        <v>28307</v>
      </c>
      <c r="B134">
        <v>1977</v>
      </c>
      <c r="C134">
        <v>3</v>
      </c>
      <c r="D134" s="1">
        <v>1290.9</v>
      </c>
      <c r="E134" s="1">
        <v>162.3</v>
      </c>
      <c r="F134" s="1">
        <v>2066</v>
      </c>
      <c r="G134" s="1">
        <v>38.009</v>
      </c>
      <c r="H134" s="1">
        <v>29.7</v>
      </c>
      <c r="I134" s="1">
        <v>182.9</v>
      </c>
      <c r="J134" s="1">
        <v>378.4</v>
      </c>
    </row>
    <row r="135" spans="1:10" ht="12.75">
      <c r="A135" s="2">
        <f>DATE(1977,10,1)</f>
        <v>28399</v>
      </c>
      <c r="B135">
        <v>1977</v>
      </c>
      <c r="C135">
        <v>4</v>
      </c>
      <c r="D135" s="1">
        <v>1329.1</v>
      </c>
      <c r="E135" s="1">
        <v>157.8</v>
      </c>
      <c r="F135" s="1">
        <v>2110.8</v>
      </c>
      <c r="G135" s="1">
        <v>38.652</v>
      </c>
      <c r="H135" s="1">
        <v>30.8</v>
      </c>
      <c r="I135" s="1">
        <v>187.4</v>
      </c>
      <c r="J135" s="1">
        <v>385.5</v>
      </c>
    </row>
    <row r="136" spans="1:10" ht="12.75">
      <c r="A136" s="2">
        <f>DATE(1978,1,1)</f>
        <v>28491</v>
      </c>
      <c r="B136">
        <v>1978</v>
      </c>
      <c r="C136">
        <v>1</v>
      </c>
      <c r="D136" s="1">
        <v>1359.1</v>
      </c>
      <c r="E136" s="1">
        <v>164.6</v>
      </c>
      <c r="F136" s="1">
        <v>2149.1</v>
      </c>
      <c r="G136" s="1">
        <v>39.29</v>
      </c>
      <c r="H136" s="1">
        <v>32.9</v>
      </c>
      <c r="I136" s="1">
        <v>203.3</v>
      </c>
      <c r="J136" s="1">
        <v>396.8</v>
      </c>
    </row>
    <row r="137" spans="1:10" ht="12.75">
      <c r="A137" s="2">
        <f>DATE(1978,4,1)</f>
        <v>28581</v>
      </c>
      <c r="B137">
        <v>1978</v>
      </c>
      <c r="C137">
        <v>2</v>
      </c>
      <c r="D137" s="1">
        <v>1416.7</v>
      </c>
      <c r="E137" s="1">
        <v>186.2</v>
      </c>
      <c r="F137" s="1">
        <v>2274.7</v>
      </c>
      <c r="G137" s="1">
        <v>40.048</v>
      </c>
      <c r="H137" s="1">
        <v>33.7</v>
      </c>
      <c r="I137" s="1">
        <v>208.8</v>
      </c>
      <c r="J137" s="1">
        <v>430.9</v>
      </c>
    </row>
    <row r="138" spans="1:10" ht="12.75">
      <c r="A138" s="2">
        <f>DATE(1978,7,1)</f>
        <v>28672</v>
      </c>
      <c r="B138">
        <v>1978</v>
      </c>
      <c r="C138">
        <v>3</v>
      </c>
      <c r="D138" s="1">
        <v>1447.7</v>
      </c>
      <c r="E138" s="1">
        <v>191.3</v>
      </c>
      <c r="F138" s="1">
        <v>2335.2</v>
      </c>
      <c r="G138" s="1">
        <v>40.741</v>
      </c>
      <c r="H138" s="1">
        <v>35.7</v>
      </c>
      <c r="I138" s="1">
        <v>215.1</v>
      </c>
      <c r="J138" s="1">
        <v>451.4</v>
      </c>
    </row>
    <row r="139" spans="1:10" ht="12.75">
      <c r="A139" s="2">
        <f>DATE(1978,10,1)</f>
        <v>28764</v>
      </c>
      <c r="B139">
        <v>1978</v>
      </c>
      <c r="C139">
        <v>4</v>
      </c>
      <c r="D139" s="1">
        <v>1487</v>
      </c>
      <c r="E139" s="1">
        <v>205.4</v>
      </c>
      <c r="F139" s="1">
        <v>2416</v>
      </c>
      <c r="G139" s="1">
        <v>41.571</v>
      </c>
      <c r="H139" s="1">
        <v>37.1</v>
      </c>
      <c r="I139" s="1">
        <v>221.8</v>
      </c>
      <c r="J139" s="1">
        <v>472.8</v>
      </c>
    </row>
    <row r="140" spans="1:10" ht="12.75">
      <c r="A140" s="2">
        <f>DATE(1979,1,1)</f>
        <v>28856</v>
      </c>
      <c r="B140">
        <v>1979</v>
      </c>
      <c r="C140">
        <v>1</v>
      </c>
      <c r="D140" s="1">
        <v>1522.6</v>
      </c>
      <c r="E140" s="1">
        <v>211.7</v>
      </c>
      <c r="F140" s="1">
        <v>2463.3</v>
      </c>
      <c r="G140" s="1">
        <v>42.334</v>
      </c>
      <c r="H140" s="1">
        <v>37.6</v>
      </c>
      <c r="I140" s="1">
        <v>229.8</v>
      </c>
      <c r="J140" s="1">
        <v>481.1</v>
      </c>
    </row>
    <row r="141" spans="1:10" ht="12.75">
      <c r="A141" s="2">
        <f>DATE(1979,4,1)</f>
        <v>28946</v>
      </c>
      <c r="B141">
        <v>1979</v>
      </c>
      <c r="C141">
        <v>2</v>
      </c>
      <c r="D141" s="1">
        <v>1563.2</v>
      </c>
      <c r="E141" s="1">
        <v>220.9</v>
      </c>
      <c r="F141" s="1">
        <v>2526.4</v>
      </c>
      <c r="G141" s="1">
        <v>43.364</v>
      </c>
      <c r="H141" s="1">
        <v>39</v>
      </c>
      <c r="I141" s="1">
        <v>243.1</v>
      </c>
      <c r="J141" s="1">
        <v>493</v>
      </c>
    </row>
    <row r="142" spans="1:10" ht="12.75">
      <c r="A142" s="2">
        <f>DATE(1979,7,1)</f>
        <v>29037</v>
      </c>
      <c r="B142">
        <v>1979</v>
      </c>
      <c r="C142">
        <v>3</v>
      </c>
      <c r="D142" s="1">
        <v>1617.7</v>
      </c>
      <c r="E142" s="1">
        <v>234.3</v>
      </c>
      <c r="F142" s="1">
        <v>2599.7</v>
      </c>
      <c r="G142" s="1">
        <v>44.26</v>
      </c>
      <c r="H142" s="1">
        <v>40.5</v>
      </c>
      <c r="I142" s="1">
        <v>257.3</v>
      </c>
      <c r="J142" s="1">
        <v>497.9</v>
      </c>
    </row>
    <row r="143" spans="1:10" ht="12.75">
      <c r="A143" s="2">
        <f>DATE(1979,10,1)</f>
        <v>29129</v>
      </c>
      <c r="B143">
        <v>1979</v>
      </c>
      <c r="C143">
        <v>4</v>
      </c>
      <c r="D143" s="1">
        <v>1661.2</v>
      </c>
      <c r="E143" s="1">
        <v>253.7</v>
      </c>
      <c r="F143" s="1">
        <v>2659.4</v>
      </c>
      <c r="G143" s="1">
        <v>45.136</v>
      </c>
      <c r="H143" s="1">
        <v>42.4</v>
      </c>
      <c r="I143" s="1">
        <v>280.5</v>
      </c>
      <c r="J143" s="1">
        <v>499.5</v>
      </c>
    </row>
    <row r="144" spans="1:10" ht="12.75">
      <c r="A144" s="2">
        <f>DATE(1980,1,1)</f>
        <v>29221</v>
      </c>
      <c r="B144">
        <v>1980</v>
      </c>
      <c r="C144">
        <v>1</v>
      </c>
      <c r="D144" s="1">
        <v>1708</v>
      </c>
      <c r="E144" s="1">
        <v>268.5</v>
      </c>
      <c r="F144" s="1">
        <v>2724.1</v>
      </c>
      <c r="G144" s="1">
        <v>46.126</v>
      </c>
      <c r="H144" s="1">
        <v>44.7</v>
      </c>
      <c r="I144" s="1">
        <v>304.3</v>
      </c>
      <c r="J144" s="1">
        <v>505.2</v>
      </c>
    </row>
    <row r="145" spans="1:10" ht="12.75">
      <c r="A145" s="2">
        <f>DATE(1980,4,1)</f>
        <v>29312</v>
      </c>
      <c r="B145">
        <v>1980</v>
      </c>
      <c r="C145">
        <v>2</v>
      </c>
      <c r="D145" s="1">
        <v>1710</v>
      </c>
      <c r="E145" s="1">
        <v>277.4</v>
      </c>
      <c r="F145" s="1">
        <v>2728</v>
      </c>
      <c r="G145" s="1">
        <v>47.156</v>
      </c>
      <c r="H145" s="1">
        <v>44.1</v>
      </c>
      <c r="I145" s="1">
        <v>292.6</v>
      </c>
      <c r="J145" s="1">
        <v>470.4</v>
      </c>
    </row>
    <row r="146" spans="1:10" ht="12.75">
      <c r="A146" s="2">
        <f>DATE(1980,7,1)</f>
        <v>29403</v>
      </c>
      <c r="B146">
        <v>1980</v>
      </c>
      <c r="C146">
        <v>3</v>
      </c>
      <c r="D146" s="1">
        <v>1768.7</v>
      </c>
      <c r="E146" s="1">
        <v>284.7</v>
      </c>
      <c r="F146" s="1">
        <v>2785.2</v>
      </c>
      <c r="G146" s="1">
        <v>48.232</v>
      </c>
      <c r="H146" s="1">
        <v>45.1</v>
      </c>
      <c r="I146" s="1">
        <v>279.2</v>
      </c>
      <c r="J146" s="1">
        <v>443.5</v>
      </c>
    </row>
    <row r="147" spans="1:10" ht="12.75">
      <c r="A147" s="2">
        <f>DATE(1980,10,1)</f>
        <v>29495</v>
      </c>
      <c r="B147">
        <v>1980</v>
      </c>
      <c r="C147">
        <v>4</v>
      </c>
      <c r="D147" s="1">
        <v>1836.6</v>
      </c>
      <c r="E147" s="1">
        <v>292.5</v>
      </c>
      <c r="F147" s="1">
        <v>2915.3</v>
      </c>
      <c r="G147" s="1">
        <v>49.591</v>
      </c>
      <c r="H147" s="1">
        <v>47.2</v>
      </c>
      <c r="I147" s="1">
        <v>299.2</v>
      </c>
      <c r="J147" s="1">
        <v>497.9</v>
      </c>
    </row>
    <row r="148" spans="1:10" ht="12.75">
      <c r="A148" s="2">
        <f>DATE(1981,1,1)</f>
        <v>29587</v>
      </c>
      <c r="B148">
        <v>1981</v>
      </c>
      <c r="C148">
        <v>1</v>
      </c>
      <c r="D148" s="1">
        <v>1892.4</v>
      </c>
      <c r="E148" s="1">
        <v>305.5</v>
      </c>
      <c r="F148" s="1">
        <v>3051.4</v>
      </c>
      <c r="G148" s="1">
        <v>50.894</v>
      </c>
      <c r="H148" s="1">
        <v>49.5</v>
      </c>
      <c r="I148" s="1">
        <v>319.7</v>
      </c>
      <c r="J148" s="1">
        <v>563.1</v>
      </c>
    </row>
    <row r="149" spans="1:10" ht="12.75">
      <c r="A149" s="2">
        <f>DATE(1981,4,1)</f>
        <v>29677</v>
      </c>
      <c r="B149">
        <v>1981</v>
      </c>
      <c r="C149">
        <v>2</v>
      </c>
      <c r="D149" s="1">
        <v>1924</v>
      </c>
      <c r="E149" s="1">
        <v>308.4</v>
      </c>
      <c r="F149" s="1">
        <v>3084.3</v>
      </c>
      <c r="G149" s="1">
        <v>51.802</v>
      </c>
      <c r="H149" s="1">
        <v>50.2</v>
      </c>
      <c r="I149" s="1">
        <v>322</v>
      </c>
      <c r="J149" s="1">
        <v>551.4</v>
      </c>
    </row>
    <row r="150" spans="1:10" ht="12.75">
      <c r="A150" s="2">
        <f>DATE(1981,7,1)</f>
        <v>29768</v>
      </c>
      <c r="B150">
        <v>1981</v>
      </c>
      <c r="C150">
        <v>3</v>
      </c>
      <c r="D150" s="1">
        <v>1963.4</v>
      </c>
      <c r="E150" s="1">
        <v>302.3</v>
      </c>
      <c r="F150" s="1">
        <v>3177</v>
      </c>
      <c r="G150" s="1">
        <v>52.754</v>
      </c>
      <c r="H150" s="1">
        <v>49.4</v>
      </c>
      <c r="I150" s="1">
        <v>309.9</v>
      </c>
      <c r="J150" s="1">
        <v>592.8</v>
      </c>
    </row>
    <row r="151" spans="1:10" ht="12.75">
      <c r="A151" s="2">
        <f>DATE(1981,10,1)</f>
        <v>29860</v>
      </c>
      <c r="B151">
        <v>1981</v>
      </c>
      <c r="C151">
        <v>4</v>
      </c>
      <c r="D151" s="1">
        <v>1978.2</v>
      </c>
      <c r="E151" s="1">
        <v>304.7</v>
      </c>
      <c r="F151" s="1">
        <v>3194.7</v>
      </c>
      <c r="G151" s="1">
        <v>53.674</v>
      </c>
      <c r="H151" s="1">
        <v>50.6</v>
      </c>
      <c r="I151" s="1">
        <v>319.4</v>
      </c>
      <c r="J151" s="1">
        <v>582.2</v>
      </c>
    </row>
    <row r="152" spans="1:10" ht="12.75">
      <c r="A152" s="2">
        <f>DATE(1982,1,1)</f>
        <v>29952</v>
      </c>
      <c r="B152">
        <v>1982</v>
      </c>
      <c r="C152">
        <v>1</v>
      </c>
      <c r="D152" s="1">
        <v>2016.2</v>
      </c>
      <c r="E152" s="1">
        <v>293.2</v>
      </c>
      <c r="F152" s="1">
        <v>3184.9</v>
      </c>
      <c r="G152" s="1">
        <v>54.43</v>
      </c>
      <c r="H152" s="1">
        <v>51.9</v>
      </c>
      <c r="I152" s="1">
        <v>309.5</v>
      </c>
      <c r="J152" s="1">
        <v>526.5</v>
      </c>
    </row>
    <row r="153" spans="1:10" ht="12.75">
      <c r="A153" s="2">
        <f>DATE(1982,4,1)</f>
        <v>30042</v>
      </c>
      <c r="B153">
        <v>1982</v>
      </c>
      <c r="C153">
        <v>2</v>
      </c>
      <c r="D153" s="1">
        <v>2042.7</v>
      </c>
      <c r="E153" s="1">
        <v>294.7</v>
      </c>
      <c r="F153" s="1">
        <v>3240.9</v>
      </c>
      <c r="G153" s="1">
        <v>55.105</v>
      </c>
      <c r="H153" s="1">
        <v>53.3</v>
      </c>
      <c r="I153" s="1">
        <v>299.1</v>
      </c>
      <c r="J153" s="1">
        <v>530.8</v>
      </c>
    </row>
    <row r="154" spans="1:10" ht="12.75">
      <c r="A154" s="2">
        <f>DATE(1982,7,1)</f>
        <v>30133</v>
      </c>
      <c r="B154">
        <v>1982</v>
      </c>
      <c r="C154">
        <v>3</v>
      </c>
      <c r="D154" s="1">
        <v>2090.7</v>
      </c>
      <c r="E154" s="1">
        <v>279.6</v>
      </c>
      <c r="F154" s="1">
        <v>3274.4</v>
      </c>
      <c r="G154" s="1">
        <v>55.87</v>
      </c>
      <c r="H154" s="1">
        <v>52.1</v>
      </c>
      <c r="I154" s="1">
        <v>309.3</v>
      </c>
      <c r="J154" s="1">
        <v>528.7</v>
      </c>
    </row>
    <row r="155" spans="1:10" ht="12.75">
      <c r="A155" s="2">
        <f>DATE(1982,10,1)</f>
        <v>30225</v>
      </c>
      <c r="B155">
        <v>1982</v>
      </c>
      <c r="C155">
        <v>4</v>
      </c>
      <c r="D155" s="1">
        <v>2152.4</v>
      </c>
      <c r="E155" s="1">
        <v>265.3</v>
      </c>
      <c r="F155" s="1">
        <v>3312.5</v>
      </c>
      <c r="G155" s="1">
        <v>56.463</v>
      </c>
      <c r="H155" s="1">
        <v>53.4</v>
      </c>
      <c r="I155" s="1">
        <v>294.9</v>
      </c>
      <c r="J155" s="1">
        <v>482.9</v>
      </c>
    </row>
    <row r="156" spans="1:10" ht="12.75">
      <c r="A156" s="2">
        <f>DATE(1983,1,1)</f>
        <v>30317</v>
      </c>
      <c r="B156">
        <v>1983</v>
      </c>
      <c r="C156">
        <v>1</v>
      </c>
      <c r="D156" s="1">
        <v>2192.2</v>
      </c>
      <c r="E156" s="1">
        <v>270.7</v>
      </c>
      <c r="F156" s="1">
        <v>3381</v>
      </c>
      <c r="G156" s="1">
        <v>56.946</v>
      </c>
      <c r="H156" s="1">
        <v>52.7</v>
      </c>
      <c r="I156" s="1">
        <v>295.3</v>
      </c>
      <c r="J156" s="1">
        <v>496.6</v>
      </c>
    </row>
    <row r="157" spans="1:10" ht="12.75">
      <c r="A157" s="2">
        <f>DATE(1983,4,1)</f>
        <v>30407</v>
      </c>
      <c r="B157">
        <v>1983</v>
      </c>
      <c r="C157">
        <v>2</v>
      </c>
      <c r="D157" s="1">
        <v>2256.4</v>
      </c>
      <c r="E157" s="1">
        <v>272.5</v>
      </c>
      <c r="F157" s="1">
        <v>3482.2</v>
      </c>
      <c r="G157" s="1">
        <v>57.362</v>
      </c>
      <c r="H157" s="1">
        <v>55.2</v>
      </c>
      <c r="I157" s="1">
        <v>318</v>
      </c>
      <c r="J157" s="1">
        <v>542.2</v>
      </c>
    </row>
    <row r="158" spans="1:10" ht="12.75">
      <c r="A158" s="2">
        <f>DATE(1983,7,1)</f>
        <v>30498</v>
      </c>
      <c r="B158">
        <v>1983</v>
      </c>
      <c r="C158">
        <v>3</v>
      </c>
      <c r="D158" s="1">
        <v>2326.5</v>
      </c>
      <c r="E158" s="1">
        <v>278.2</v>
      </c>
      <c r="F158" s="1">
        <v>3587.1</v>
      </c>
      <c r="G158" s="1">
        <v>57.947</v>
      </c>
      <c r="H158" s="1">
        <v>57.5</v>
      </c>
      <c r="I158" s="1">
        <v>343.4</v>
      </c>
      <c r="J158" s="1">
        <v>577.7</v>
      </c>
    </row>
    <row r="159" spans="1:10" ht="12.75">
      <c r="A159" s="2">
        <f>DATE(1983,10,1)</f>
        <v>30590</v>
      </c>
      <c r="B159">
        <v>1983</v>
      </c>
      <c r="C159">
        <v>4</v>
      </c>
      <c r="D159" s="1">
        <v>2379.2</v>
      </c>
      <c r="E159" s="1">
        <v>286.6</v>
      </c>
      <c r="F159" s="1">
        <v>3688.1</v>
      </c>
      <c r="G159" s="1">
        <v>58.366</v>
      </c>
      <c r="H159" s="1">
        <v>58.4</v>
      </c>
      <c r="I159" s="1">
        <v>358</v>
      </c>
      <c r="J159" s="1">
        <v>640.7</v>
      </c>
    </row>
    <row r="160" spans="1:10" ht="12.75">
      <c r="A160" s="2">
        <f>DATE(1984,1,1)</f>
        <v>30682</v>
      </c>
      <c r="B160">
        <v>1984</v>
      </c>
      <c r="C160">
        <v>1</v>
      </c>
      <c r="D160" s="1">
        <v>2425.5</v>
      </c>
      <c r="E160" s="1">
        <v>293</v>
      </c>
      <c r="F160" s="1">
        <v>3807.4</v>
      </c>
      <c r="G160" s="1">
        <v>59.091</v>
      </c>
      <c r="H160" s="1">
        <v>65.5</v>
      </c>
      <c r="I160" s="1">
        <v>388</v>
      </c>
      <c r="J160" s="1">
        <v>709.7</v>
      </c>
    </row>
    <row r="161" spans="1:10" ht="12.75">
      <c r="A161" s="2">
        <f>DATE(1984,4,1)</f>
        <v>30773</v>
      </c>
      <c r="B161">
        <v>1984</v>
      </c>
      <c r="C161">
        <v>2</v>
      </c>
      <c r="D161" s="1">
        <v>2484.1</v>
      </c>
      <c r="E161" s="1">
        <v>302.2</v>
      </c>
      <c r="F161" s="1">
        <v>3906.3</v>
      </c>
      <c r="G161" s="1">
        <v>59.624</v>
      </c>
      <c r="H161" s="1">
        <v>68.6</v>
      </c>
      <c r="I161" s="1">
        <v>406.5</v>
      </c>
      <c r="J161" s="1">
        <v>735.1</v>
      </c>
    </row>
    <row r="162" spans="1:10" ht="12.75">
      <c r="A162" s="2">
        <f>DATE(1984,7,1)</f>
        <v>30864</v>
      </c>
      <c r="B162">
        <v>1984</v>
      </c>
      <c r="C162">
        <v>3</v>
      </c>
      <c r="D162" s="1">
        <v>2522.8</v>
      </c>
      <c r="E162" s="1">
        <v>305.7</v>
      </c>
      <c r="F162" s="1">
        <v>3976</v>
      </c>
      <c r="G162" s="1">
        <v>60.111</v>
      </c>
      <c r="H162" s="1">
        <v>69.7</v>
      </c>
      <c r="I162" s="1">
        <v>409.6</v>
      </c>
      <c r="J162" s="1">
        <v>753.5</v>
      </c>
    </row>
    <row r="163" spans="1:10" ht="12.75">
      <c r="A163" s="2">
        <f>DATE(1984,10,1)</f>
        <v>30956</v>
      </c>
      <c r="B163">
        <v>1984</v>
      </c>
      <c r="C163">
        <v>4</v>
      </c>
      <c r="D163" s="1">
        <v>2572</v>
      </c>
      <c r="E163" s="1">
        <v>308.6</v>
      </c>
      <c r="F163" s="1">
        <v>4034</v>
      </c>
      <c r="G163" s="1">
        <v>60.466</v>
      </c>
      <c r="H163" s="1">
        <v>71.3</v>
      </c>
      <c r="I163" s="1">
        <v>416.4</v>
      </c>
      <c r="J163" s="1">
        <v>744.3</v>
      </c>
    </row>
    <row r="164" spans="1:10" ht="12.75">
      <c r="A164" s="2">
        <f>DATE(1985,1,1)</f>
        <v>31048</v>
      </c>
      <c r="B164">
        <v>1985</v>
      </c>
      <c r="C164">
        <v>1</v>
      </c>
      <c r="D164" s="1">
        <v>2643.4</v>
      </c>
      <c r="E164" s="1">
        <v>305.4</v>
      </c>
      <c r="F164" s="1">
        <v>4117.2</v>
      </c>
      <c r="G164" s="1">
        <v>61.157</v>
      </c>
      <c r="H164" s="1">
        <v>71.9</v>
      </c>
      <c r="I164" s="1">
        <v>397.3</v>
      </c>
      <c r="J164" s="1">
        <v>720</v>
      </c>
    </row>
    <row r="165" spans="1:10" ht="12.75">
      <c r="A165" s="2">
        <f>DATE(1985,4,1)</f>
        <v>31138</v>
      </c>
      <c r="B165">
        <v>1985</v>
      </c>
      <c r="C165">
        <v>2</v>
      </c>
      <c r="D165" s="1">
        <v>2687.4</v>
      </c>
      <c r="E165" s="1">
        <v>303.1</v>
      </c>
      <c r="F165" s="1">
        <v>4175.7</v>
      </c>
      <c r="G165" s="1">
        <v>61.471</v>
      </c>
      <c r="H165" s="1">
        <v>74.1</v>
      </c>
      <c r="I165" s="1">
        <v>418.6</v>
      </c>
      <c r="J165" s="1">
        <v>735.3</v>
      </c>
    </row>
    <row r="166" spans="1:10" ht="12.75">
      <c r="A166" s="2">
        <f>DATE(1985,7,1)</f>
        <v>31229</v>
      </c>
      <c r="B166">
        <v>1985</v>
      </c>
      <c r="C166">
        <v>3</v>
      </c>
      <c r="D166" s="1">
        <v>2755.9</v>
      </c>
      <c r="E166" s="1">
        <v>295.6</v>
      </c>
      <c r="F166" s="1">
        <v>4258.3</v>
      </c>
      <c r="G166" s="1">
        <v>61.763</v>
      </c>
      <c r="H166" s="1">
        <v>73.6</v>
      </c>
      <c r="I166" s="1">
        <v>414.2</v>
      </c>
      <c r="J166" s="1">
        <v>727.2</v>
      </c>
    </row>
    <row r="167" spans="1:10" ht="12.75">
      <c r="A167" s="2">
        <f>DATE(1985,10,1)</f>
        <v>31321</v>
      </c>
      <c r="B167">
        <v>1985</v>
      </c>
      <c r="C167">
        <v>4</v>
      </c>
      <c r="D167" s="1">
        <v>2783.7</v>
      </c>
      <c r="E167" s="1">
        <v>304</v>
      </c>
      <c r="F167" s="1">
        <v>4318.7</v>
      </c>
      <c r="G167" s="1">
        <v>62.142</v>
      </c>
      <c r="H167" s="1">
        <v>76</v>
      </c>
      <c r="I167" s="1">
        <v>438.9</v>
      </c>
      <c r="J167" s="1">
        <v>762.2</v>
      </c>
    </row>
    <row r="168" spans="1:10" ht="12.75">
      <c r="A168" s="2">
        <f>DATE(1986,1,1)</f>
        <v>31413</v>
      </c>
      <c r="B168">
        <v>1986</v>
      </c>
      <c r="C168">
        <v>1</v>
      </c>
      <c r="D168" s="1">
        <v>2827.2</v>
      </c>
      <c r="E168" s="1">
        <v>312</v>
      </c>
      <c r="F168" s="1">
        <v>4382.4</v>
      </c>
      <c r="G168" s="1">
        <v>62.457</v>
      </c>
      <c r="H168" s="1">
        <v>81.7</v>
      </c>
      <c r="I168" s="1">
        <v>439.4</v>
      </c>
      <c r="J168" s="1">
        <v>763.8</v>
      </c>
    </row>
    <row r="169" spans="1:10" ht="12.75">
      <c r="A169" s="2">
        <f>DATE(1986,4,1)</f>
        <v>31503</v>
      </c>
      <c r="B169">
        <v>1986</v>
      </c>
      <c r="C169">
        <v>2</v>
      </c>
      <c r="D169" s="1">
        <v>2859.2</v>
      </c>
      <c r="E169" s="1">
        <v>314.2</v>
      </c>
      <c r="F169" s="1">
        <v>4423.2</v>
      </c>
      <c r="G169" s="1">
        <v>62.769</v>
      </c>
      <c r="H169" s="1">
        <v>78.9</v>
      </c>
      <c r="I169" s="1">
        <v>444</v>
      </c>
      <c r="J169" s="1">
        <v>753</v>
      </c>
    </row>
    <row r="170" spans="1:10" ht="12.75">
      <c r="A170" s="2">
        <f>DATE(1986,7,1)</f>
        <v>31594</v>
      </c>
      <c r="B170">
        <v>1986</v>
      </c>
      <c r="C170">
        <v>3</v>
      </c>
      <c r="D170" s="1">
        <v>2930.6</v>
      </c>
      <c r="E170" s="1">
        <v>320.2</v>
      </c>
      <c r="F170" s="1">
        <v>4491.3</v>
      </c>
      <c r="G170" s="1">
        <v>63.165</v>
      </c>
      <c r="H170" s="1">
        <v>84.7</v>
      </c>
      <c r="I170" s="1">
        <v>459.4</v>
      </c>
      <c r="J170" s="1">
        <v>732.5</v>
      </c>
    </row>
    <row r="171" spans="1:10" ht="12.75">
      <c r="A171" s="2">
        <f>DATE(1986,10,1)</f>
        <v>31686</v>
      </c>
      <c r="B171">
        <v>1986</v>
      </c>
      <c r="C171">
        <v>4</v>
      </c>
      <c r="D171" s="1">
        <v>2969.9</v>
      </c>
      <c r="E171" s="1">
        <v>335</v>
      </c>
      <c r="F171" s="1">
        <v>4543.3</v>
      </c>
      <c r="G171" s="1">
        <v>63.622</v>
      </c>
      <c r="H171" s="1">
        <v>86.2</v>
      </c>
      <c r="I171" s="1">
        <v>468.6</v>
      </c>
      <c r="J171" s="1">
        <v>736.7</v>
      </c>
    </row>
    <row r="172" spans="1:10" ht="12.75">
      <c r="A172" s="2">
        <f>DATE(1987,1,1)</f>
        <v>31778</v>
      </c>
      <c r="B172">
        <v>1987</v>
      </c>
      <c r="C172">
        <v>1</v>
      </c>
      <c r="D172" s="1">
        <v>3004.8</v>
      </c>
      <c r="E172" s="1">
        <v>336.7</v>
      </c>
      <c r="F172" s="1">
        <v>4611.1</v>
      </c>
      <c r="G172" s="1">
        <v>64.122</v>
      </c>
      <c r="H172" s="1">
        <v>88.1</v>
      </c>
      <c r="I172" s="1">
        <v>477.7</v>
      </c>
      <c r="J172" s="1">
        <v>765</v>
      </c>
    </row>
    <row r="173" spans="1:10" ht="12.75">
      <c r="A173" s="2">
        <f>DATE(1987,4,1)</f>
        <v>31868</v>
      </c>
      <c r="B173">
        <v>1987</v>
      </c>
      <c r="C173">
        <v>2</v>
      </c>
      <c r="D173" s="1">
        <v>3071.9</v>
      </c>
      <c r="E173" s="1">
        <v>355</v>
      </c>
      <c r="F173" s="1">
        <v>4686.7</v>
      </c>
      <c r="G173" s="1">
        <v>64.482</v>
      </c>
      <c r="H173" s="1">
        <v>93.3</v>
      </c>
      <c r="I173" s="1">
        <v>502.3</v>
      </c>
      <c r="J173" s="1">
        <v>767.6</v>
      </c>
    </row>
    <row r="174" spans="1:10" ht="12.75">
      <c r="A174" s="2">
        <f>DATE(1987,7,1)</f>
        <v>31959</v>
      </c>
      <c r="B174">
        <v>1987</v>
      </c>
      <c r="C174">
        <v>3</v>
      </c>
      <c r="D174" s="1">
        <v>3138.3</v>
      </c>
      <c r="E174" s="1">
        <v>371.6</v>
      </c>
      <c r="F174" s="1">
        <v>4764.5</v>
      </c>
      <c r="G174" s="1">
        <v>64.99</v>
      </c>
      <c r="H174" s="1">
        <v>94.5</v>
      </c>
      <c r="I174" s="1">
        <v>517.3</v>
      </c>
      <c r="J174" s="1">
        <v>769.5</v>
      </c>
    </row>
    <row r="175" spans="1:10" ht="12.75">
      <c r="A175" s="2">
        <f>DATE(1987,10,1)</f>
        <v>32051</v>
      </c>
      <c r="B175">
        <v>1987</v>
      </c>
      <c r="C175">
        <v>4</v>
      </c>
      <c r="D175" s="1">
        <v>3173</v>
      </c>
      <c r="E175" s="1">
        <v>391.8</v>
      </c>
      <c r="F175" s="1">
        <v>4883.1</v>
      </c>
      <c r="G175" s="1">
        <v>65.456</v>
      </c>
      <c r="H175" s="1">
        <v>99.8</v>
      </c>
      <c r="I175" s="1">
        <v>537.5</v>
      </c>
      <c r="J175" s="1">
        <v>837.8</v>
      </c>
    </row>
    <row r="176" spans="1:10" ht="12.75">
      <c r="A176" s="2">
        <f>DATE(1988,1,1)</f>
        <v>32143</v>
      </c>
      <c r="B176">
        <v>1988</v>
      </c>
      <c r="C176">
        <v>1</v>
      </c>
      <c r="D176" s="1">
        <v>3253.5</v>
      </c>
      <c r="E176" s="1">
        <v>418.4</v>
      </c>
      <c r="F176" s="1">
        <v>4948.6</v>
      </c>
      <c r="G176" s="1">
        <v>65.982</v>
      </c>
      <c r="H176" s="1">
        <v>101.2</v>
      </c>
      <c r="I176" s="1">
        <v>542.7</v>
      </c>
      <c r="J176" s="1">
        <v>797.6</v>
      </c>
    </row>
    <row r="177" spans="1:10" ht="12.75">
      <c r="A177" s="2">
        <f>DATE(1988,4,1)</f>
        <v>32234</v>
      </c>
      <c r="B177">
        <v>1988</v>
      </c>
      <c r="C177">
        <v>2</v>
      </c>
      <c r="D177" s="1">
        <v>3313</v>
      </c>
      <c r="E177" s="1">
        <v>438.9</v>
      </c>
      <c r="F177" s="1">
        <v>5059.3</v>
      </c>
      <c r="G177" s="1">
        <v>66.618</v>
      </c>
      <c r="H177" s="1">
        <v>100.4</v>
      </c>
      <c r="I177" s="1">
        <v>546.1</v>
      </c>
      <c r="J177" s="1">
        <v>820.4</v>
      </c>
    </row>
    <row r="178" spans="1:10" ht="12.75">
      <c r="A178" s="2">
        <f>DATE(1988,7,1)</f>
        <v>32325</v>
      </c>
      <c r="B178">
        <v>1988</v>
      </c>
      <c r="C178">
        <v>3</v>
      </c>
      <c r="D178" s="1">
        <v>3380.4</v>
      </c>
      <c r="E178" s="1">
        <v>452.7</v>
      </c>
      <c r="F178" s="1">
        <v>5142.8</v>
      </c>
      <c r="G178" s="1">
        <v>67.408</v>
      </c>
      <c r="H178" s="1">
        <v>101.7</v>
      </c>
      <c r="I178" s="1">
        <v>552.8</v>
      </c>
      <c r="J178" s="1">
        <v>825.7</v>
      </c>
    </row>
    <row r="179" spans="1:10" ht="12.75">
      <c r="A179" s="2">
        <f>DATE(1988,10,1)</f>
        <v>32417</v>
      </c>
      <c r="B179">
        <v>1988</v>
      </c>
      <c r="C179">
        <v>4</v>
      </c>
      <c r="D179" s="1">
        <v>3453.3</v>
      </c>
      <c r="E179" s="1">
        <v>465.6</v>
      </c>
      <c r="F179" s="1">
        <v>5251</v>
      </c>
      <c r="G179" s="1">
        <v>67.952</v>
      </c>
      <c r="H179" s="1">
        <v>104.1</v>
      </c>
      <c r="I179" s="1">
        <v>574.3</v>
      </c>
      <c r="J179" s="1">
        <v>842.6</v>
      </c>
    </row>
    <row r="180" spans="1:10" ht="12.75">
      <c r="A180" s="2">
        <f>DATE(1989,1,1)</f>
        <v>32509</v>
      </c>
      <c r="B180">
        <v>1989</v>
      </c>
      <c r="C180">
        <v>1</v>
      </c>
      <c r="D180" s="1">
        <v>3507.7</v>
      </c>
      <c r="E180" s="1">
        <v>484</v>
      </c>
      <c r="F180" s="1">
        <v>5360.3</v>
      </c>
      <c r="G180" s="1">
        <v>68.662</v>
      </c>
      <c r="H180" s="1">
        <v>104.2</v>
      </c>
      <c r="I180" s="1">
        <v>586.2</v>
      </c>
      <c r="J180" s="1">
        <v>884.1</v>
      </c>
    </row>
    <row r="181" spans="1:10" ht="12.75">
      <c r="A181" s="2">
        <f>DATE(1989,4,1)</f>
        <v>32599</v>
      </c>
      <c r="B181">
        <v>1989</v>
      </c>
      <c r="C181">
        <v>2</v>
      </c>
      <c r="D181" s="1">
        <v>3570</v>
      </c>
      <c r="E181" s="1">
        <v>505.8</v>
      </c>
      <c r="F181" s="1">
        <v>5453.6</v>
      </c>
      <c r="G181" s="1">
        <v>69.346</v>
      </c>
      <c r="H181" s="1">
        <v>104.7</v>
      </c>
      <c r="I181" s="1">
        <v>595.4</v>
      </c>
      <c r="J181" s="1">
        <v>878.2</v>
      </c>
    </row>
    <row r="182" spans="1:10" ht="12.75">
      <c r="A182" s="2">
        <f>DATE(1989,7,1)</f>
        <v>32690</v>
      </c>
      <c r="B182">
        <v>1989</v>
      </c>
      <c r="C182">
        <v>3</v>
      </c>
      <c r="D182" s="1">
        <v>3626.8</v>
      </c>
      <c r="E182" s="1">
        <v>508.2</v>
      </c>
      <c r="F182" s="1">
        <v>5532.9</v>
      </c>
      <c r="G182" s="1">
        <v>69.816</v>
      </c>
      <c r="H182" s="1">
        <v>107</v>
      </c>
      <c r="I182" s="1">
        <v>584.4</v>
      </c>
      <c r="J182" s="1">
        <v>870.3</v>
      </c>
    </row>
    <row r="183" spans="1:10" ht="12.75">
      <c r="A183" s="2">
        <f>DATE(1989,10,1)</f>
        <v>32782</v>
      </c>
      <c r="B183">
        <v>1989</v>
      </c>
      <c r="C183">
        <v>4</v>
      </c>
      <c r="D183" s="1">
        <v>3673.5</v>
      </c>
      <c r="E183" s="1">
        <v>514.5</v>
      </c>
      <c r="F183" s="1">
        <v>5581.7</v>
      </c>
      <c r="G183" s="1">
        <v>70.256</v>
      </c>
      <c r="H183" s="1">
        <v>109.1</v>
      </c>
      <c r="I183" s="1">
        <v>598.2</v>
      </c>
      <c r="J183" s="1">
        <v>867.3</v>
      </c>
    </row>
    <row r="184" spans="1:10" ht="12.75">
      <c r="A184" s="2">
        <f>DATE(1990,1,1)</f>
        <v>32874</v>
      </c>
      <c r="B184">
        <v>1990</v>
      </c>
      <c r="C184">
        <v>1</v>
      </c>
      <c r="D184" s="1">
        <v>3758.7</v>
      </c>
      <c r="E184" s="1">
        <v>537.6</v>
      </c>
      <c r="F184" s="1">
        <v>5708.1</v>
      </c>
      <c r="G184" s="1">
        <v>71.109</v>
      </c>
      <c r="H184" s="1">
        <v>116.4</v>
      </c>
      <c r="I184" s="1">
        <v>626.8</v>
      </c>
      <c r="J184" s="1">
        <v>880</v>
      </c>
    </row>
    <row r="185" spans="1:10" ht="12.75">
      <c r="A185" s="2">
        <f>DATE(1990,4,1)</f>
        <v>32964</v>
      </c>
      <c r="B185">
        <v>1990</v>
      </c>
      <c r="C185">
        <v>2</v>
      </c>
      <c r="D185" s="1">
        <v>3811.8</v>
      </c>
      <c r="E185" s="1">
        <v>546.4</v>
      </c>
      <c r="F185" s="1">
        <v>5797.4</v>
      </c>
      <c r="G185" s="1">
        <v>71.936</v>
      </c>
      <c r="H185" s="1">
        <v>119</v>
      </c>
      <c r="I185" s="1">
        <v>614.8</v>
      </c>
      <c r="J185" s="1">
        <v>882.5</v>
      </c>
    </row>
    <row r="186" spans="1:10" ht="12.75">
      <c r="A186" s="2">
        <f>DATE(1990,7,1)</f>
        <v>33055</v>
      </c>
      <c r="B186">
        <v>1990</v>
      </c>
      <c r="C186">
        <v>3</v>
      </c>
      <c r="D186" s="1">
        <v>3875.2</v>
      </c>
      <c r="E186" s="1">
        <v>555.7</v>
      </c>
      <c r="F186" s="1">
        <v>5850.6</v>
      </c>
      <c r="G186" s="1">
        <v>72.604</v>
      </c>
      <c r="H186" s="1">
        <v>123.8</v>
      </c>
      <c r="I186" s="1">
        <v>630.1</v>
      </c>
      <c r="J186" s="1">
        <v>866.8</v>
      </c>
    </row>
    <row r="187" spans="1:10" ht="12.75">
      <c r="A187" s="2">
        <f>DATE(1990,10,1)</f>
        <v>33147</v>
      </c>
      <c r="B187">
        <v>1990</v>
      </c>
      <c r="C187">
        <v>4</v>
      </c>
      <c r="D187" s="1">
        <v>3896</v>
      </c>
      <c r="E187" s="1">
        <v>568.8</v>
      </c>
      <c r="F187" s="1">
        <v>5846</v>
      </c>
      <c r="G187" s="1">
        <v>73.202</v>
      </c>
      <c r="H187" s="1">
        <v>127.5</v>
      </c>
      <c r="I187" s="1">
        <v>647.3</v>
      </c>
      <c r="J187" s="1">
        <v>814.6</v>
      </c>
    </row>
    <row r="188" spans="1:10" ht="12.75">
      <c r="A188" s="2">
        <f>DATE(1991,1,1)</f>
        <v>33239</v>
      </c>
      <c r="B188">
        <v>1991</v>
      </c>
      <c r="C188">
        <v>1</v>
      </c>
      <c r="D188" s="1">
        <v>3909.7</v>
      </c>
      <c r="E188" s="1">
        <v>574.7</v>
      </c>
      <c r="F188" s="1">
        <v>5880.2</v>
      </c>
      <c r="G188" s="1">
        <v>73.985</v>
      </c>
      <c r="H188" s="1">
        <v>123.4</v>
      </c>
      <c r="I188" s="1">
        <v>620.3</v>
      </c>
      <c r="J188" s="1">
        <v>787.9</v>
      </c>
    </row>
    <row r="189" spans="1:10" ht="12.75">
      <c r="A189" s="2">
        <f>DATE(1991,4,1)</f>
        <v>33329</v>
      </c>
      <c r="B189">
        <v>1991</v>
      </c>
      <c r="C189">
        <v>2</v>
      </c>
      <c r="D189" s="1">
        <v>3963.3</v>
      </c>
      <c r="E189" s="1">
        <v>592.3</v>
      </c>
      <c r="F189" s="1">
        <v>5962</v>
      </c>
      <c r="G189" s="1">
        <v>74.503</v>
      </c>
      <c r="H189" s="1">
        <v>122.9</v>
      </c>
      <c r="I189" s="1">
        <v>613.9</v>
      </c>
      <c r="J189" s="1">
        <v>784.1</v>
      </c>
    </row>
    <row r="190" spans="1:10" ht="12.75">
      <c r="A190" s="2">
        <f>DATE(1991,7,1)</f>
        <v>33420</v>
      </c>
      <c r="B190">
        <v>1991</v>
      </c>
      <c r="C190">
        <v>3</v>
      </c>
      <c r="D190" s="1">
        <v>4008.7</v>
      </c>
      <c r="E190" s="1">
        <v>602.2</v>
      </c>
      <c r="F190" s="1">
        <v>6033.7</v>
      </c>
      <c r="G190" s="1">
        <v>75.067</v>
      </c>
      <c r="H190" s="1">
        <v>121.2</v>
      </c>
      <c r="I190" s="1">
        <v>621.7</v>
      </c>
      <c r="J190" s="1">
        <v>805.3</v>
      </c>
    </row>
    <row r="191" spans="1:10" ht="12.75">
      <c r="A191" s="2">
        <f>DATE(1991,10,1)</f>
        <v>33512</v>
      </c>
      <c r="B191">
        <v>1991</v>
      </c>
      <c r="C191">
        <v>4</v>
      </c>
      <c r="D191" s="1">
        <v>4038.6</v>
      </c>
      <c r="E191" s="1">
        <v>617.1</v>
      </c>
      <c r="F191" s="1">
        <v>6092.5</v>
      </c>
      <c r="G191" s="1">
        <v>75.492</v>
      </c>
      <c r="H191" s="1">
        <v>123.8</v>
      </c>
      <c r="I191" s="1">
        <v>638.3</v>
      </c>
      <c r="J191" s="1">
        <v>834.3</v>
      </c>
    </row>
    <row r="192" spans="1:10" ht="12.75">
      <c r="A192" s="2">
        <f>DATE(1992,1,1)</f>
        <v>33604</v>
      </c>
      <c r="B192">
        <v>1992</v>
      </c>
      <c r="C192">
        <v>1</v>
      </c>
      <c r="D192" s="1">
        <v>4140.1</v>
      </c>
      <c r="E192" s="1">
        <v>627.3</v>
      </c>
      <c r="F192" s="1">
        <v>6190.7</v>
      </c>
      <c r="G192" s="1">
        <v>75.919</v>
      </c>
      <c r="H192" s="1">
        <v>122.4</v>
      </c>
      <c r="I192" s="1">
        <v>645.8</v>
      </c>
      <c r="J192" s="1">
        <v>810.2</v>
      </c>
    </row>
    <row r="193" spans="1:10" ht="12.75">
      <c r="A193" s="2">
        <f>DATE(1992,4,1)</f>
        <v>33695</v>
      </c>
      <c r="B193">
        <v>1992</v>
      </c>
      <c r="C193">
        <v>2</v>
      </c>
      <c r="D193" s="1">
        <v>4193.5</v>
      </c>
      <c r="E193" s="1">
        <v>627.9</v>
      </c>
      <c r="F193" s="1">
        <v>6295.2</v>
      </c>
      <c r="G193" s="1">
        <v>76.371</v>
      </c>
      <c r="H193" s="1">
        <v>121.1</v>
      </c>
      <c r="I193" s="1">
        <v>659</v>
      </c>
      <c r="J193" s="1">
        <v>865.4</v>
      </c>
    </row>
    <row r="194" spans="1:10" ht="12.75">
      <c r="A194" s="2">
        <f>DATE(1992,7,1)</f>
        <v>33786</v>
      </c>
      <c r="B194">
        <v>1992</v>
      </c>
      <c r="C194">
        <v>3</v>
      </c>
      <c r="D194" s="1">
        <v>4267.7</v>
      </c>
      <c r="E194" s="1">
        <v>641.4</v>
      </c>
      <c r="F194" s="1">
        <v>6389.7</v>
      </c>
      <c r="G194" s="1">
        <v>76.71</v>
      </c>
      <c r="H194" s="1">
        <v>124</v>
      </c>
      <c r="I194" s="1">
        <v>677.9</v>
      </c>
      <c r="J194" s="1">
        <v>876.8</v>
      </c>
    </row>
    <row r="195" spans="1:10" ht="12.75">
      <c r="A195" s="2">
        <f>DATE(1992,10,1)</f>
        <v>33878</v>
      </c>
      <c r="B195">
        <v>1992</v>
      </c>
      <c r="C195">
        <v>4</v>
      </c>
      <c r="D195" s="1">
        <v>4346.2</v>
      </c>
      <c r="E195" s="1">
        <v>643.2</v>
      </c>
      <c r="F195" s="1">
        <v>6493.6</v>
      </c>
      <c r="G195" s="1">
        <v>77.146</v>
      </c>
      <c r="H195" s="1">
        <v>124</v>
      </c>
      <c r="I195" s="1">
        <v>688.5</v>
      </c>
      <c r="J195" s="1">
        <v>906.7</v>
      </c>
    </row>
    <row r="196" spans="1:10" ht="12.75">
      <c r="A196" s="2">
        <f>DATE(1993,1,1)</f>
        <v>33970</v>
      </c>
      <c r="B196">
        <v>1993</v>
      </c>
      <c r="C196">
        <v>1</v>
      </c>
      <c r="D196" s="1">
        <v>4384.9</v>
      </c>
      <c r="E196" s="1">
        <v>645</v>
      </c>
      <c r="F196" s="1">
        <v>6544.5</v>
      </c>
      <c r="G196" s="1">
        <v>77.62</v>
      </c>
      <c r="H196" s="1">
        <v>123.4</v>
      </c>
      <c r="I196" s="1">
        <v>699.3</v>
      </c>
      <c r="J196" s="1">
        <v>931.3</v>
      </c>
    </row>
    <row r="197" spans="1:10" ht="12.75">
      <c r="A197" s="2">
        <f>DATE(1993,4,1)</f>
        <v>34060</v>
      </c>
      <c r="B197">
        <v>1993</v>
      </c>
      <c r="C197">
        <v>2</v>
      </c>
      <c r="D197" s="1">
        <v>4452.1</v>
      </c>
      <c r="E197" s="1">
        <v>654.3</v>
      </c>
      <c r="F197" s="1">
        <v>6622.7</v>
      </c>
      <c r="G197" s="1">
        <v>78.042</v>
      </c>
      <c r="H197" s="1">
        <v>126.1</v>
      </c>
      <c r="I197" s="1">
        <v>716.3</v>
      </c>
      <c r="J197" s="1">
        <v>942.3</v>
      </c>
    </row>
    <row r="198" spans="1:10" ht="12.75">
      <c r="A198" s="2">
        <f>DATE(1993,7,1)</f>
        <v>34151</v>
      </c>
      <c r="B198">
        <v>1993</v>
      </c>
      <c r="C198">
        <v>3</v>
      </c>
      <c r="D198" s="1">
        <v>4516.3</v>
      </c>
      <c r="E198" s="1">
        <v>651.4</v>
      </c>
      <c r="F198" s="1">
        <v>6688.3</v>
      </c>
      <c r="G198" s="1">
        <v>78.409</v>
      </c>
      <c r="H198" s="1">
        <v>127.1</v>
      </c>
      <c r="I198" s="1">
        <v>719.3</v>
      </c>
      <c r="J198" s="1">
        <v>943.4</v>
      </c>
    </row>
    <row r="199" spans="1:10" ht="12.75">
      <c r="A199" s="2">
        <f>DATE(1993,10,1)</f>
        <v>34243</v>
      </c>
      <c r="B199">
        <v>1993</v>
      </c>
      <c r="C199">
        <v>4</v>
      </c>
      <c r="D199" s="1">
        <v>4581.1</v>
      </c>
      <c r="E199" s="1">
        <v>671.7</v>
      </c>
      <c r="F199" s="1">
        <v>6813.8</v>
      </c>
      <c r="G199" s="1">
        <v>78.816</v>
      </c>
      <c r="H199" s="1">
        <v>132.1</v>
      </c>
      <c r="I199" s="1">
        <v>745</v>
      </c>
      <c r="J199" s="1">
        <v>996.4</v>
      </c>
    </row>
    <row r="200" spans="1:10" ht="12.75">
      <c r="A200" s="2">
        <f>DATE(1994,1,1)</f>
        <v>34335</v>
      </c>
      <c r="B200">
        <v>1994</v>
      </c>
      <c r="C200">
        <v>1</v>
      </c>
      <c r="D200" s="1">
        <v>4650.4</v>
      </c>
      <c r="E200" s="1">
        <v>681.2</v>
      </c>
      <c r="F200" s="1">
        <v>6916.3</v>
      </c>
      <c r="G200" s="1">
        <v>79.25</v>
      </c>
      <c r="H200" s="1">
        <v>134.6</v>
      </c>
      <c r="I200" s="1">
        <v>761.8</v>
      </c>
      <c r="J200" s="1">
        <v>1043.6</v>
      </c>
    </row>
    <row r="201" spans="1:10" ht="12.75">
      <c r="A201" s="2">
        <f>DATE(1994,4,1)</f>
        <v>34425</v>
      </c>
      <c r="B201">
        <v>1994</v>
      </c>
      <c r="C201">
        <v>2</v>
      </c>
      <c r="D201" s="1">
        <v>4709.8</v>
      </c>
      <c r="E201" s="1">
        <v>706.3</v>
      </c>
      <c r="F201" s="1">
        <v>7044.3</v>
      </c>
      <c r="G201" s="1">
        <v>79.633</v>
      </c>
      <c r="H201" s="1">
        <v>135.5</v>
      </c>
      <c r="I201" s="1">
        <v>797.6</v>
      </c>
      <c r="J201" s="1">
        <v>1106.9</v>
      </c>
    </row>
    <row r="202" spans="1:10" ht="12.75">
      <c r="A202" s="2">
        <f>DATE(1994,7,1)</f>
        <v>34516</v>
      </c>
      <c r="B202">
        <v>1994</v>
      </c>
      <c r="C202">
        <v>3</v>
      </c>
      <c r="D202" s="1">
        <v>4786.3</v>
      </c>
      <c r="E202" s="1">
        <v>737.1</v>
      </c>
      <c r="F202" s="1">
        <v>7131.8</v>
      </c>
      <c r="G202" s="1">
        <v>80.08</v>
      </c>
      <c r="H202" s="1">
        <v>138.1</v>
      </c>
      <c r="I202" s="1">
        <v>833.8</v>
      </c>
      <c r="J202" s="1">
        <v>1092.9</v>
      </c>
    </row>
    <row r="203" spans="1:10" ht="12.75">
      <c r="A203" s="2">
        <f>DATE(1994,10,1)</f>
        <v>34608</v>
      </c>
      <c r="B203">
        <v>1994</v>
      </c>
      <c r="C203">
        <v>4</v>
      </c>
      <c r="D203" s="1">
        <v>4856.7</v>
      </c>
      <c r="E203" s="1">
        <v>758.3</v>
      </c>
      <c r="F203" s="1">
        <v>7248.2</v>
      </c>
      <c r="G203" s="1">
        <v>80.503</v>
      </c>
      <c r="H203" s="1">
        <v>138.2</v>
      </c>
      <c r="I203" s="1">
        <v>860.6</v>
      </c>
      <c r="J203" s="1">
        <v>1145.7</v>
      </c>
    </row>
    <row r="204" spans="1:10" ht="12.75">
      <c r="A204" s="2">
        <f>DATE(1995,1,1)</f>
        <v>34700</v>
      </c>
      <c r="B204">
        <v>1995</v>
      </c>
      <c r="C204">
        <v>1</v>
      </c>
      <c r="D204" s="1">
        <v>4888.7</v>
      </c>
      <c r="E204" s="1">
        <v>780.7</v>
      </c>
      <c r="F204" s="1">
        <v>7307.7</v>
      </c>
      <c r="G204" s="1">
        <v>80.985</v>
      </c>
      <c r="H204" s="1">
        <v>141.4</v>
      </c>
      <c r="I204" s="1">
        <v>886.9</v>
      </c>
      <c r="J204" s="1">
        <v>1160.6</v>
      </c>
    </row>
    <row r="205" spans="1:10" ht="12.75">
      <c r="A205" s="2">
        <f>DATE(1995,4,1)</f>
        <v>34790</v>
      </c>
      <c r="B205">
        <v>1995</v>
      </c>
      <c r="C205">
        <v>2</v>
      </c>
      <c r="D205" s="1">
        <v>4957.5</v>
      </c>
      <c r="E205" s="1">
        <v>797.7</v>
      </c>
      <c r="F205" s="1">
        <v>7355.8</v>
      </c>
      <c r="G205" s="1">
        <v>81.346</v>
      </c>
      <c r="H205" s="1">
        <v>144.1</v>
      </c>
      <c r="I205" s="1">
        <v>908.3</v>
      </c>
      <c r="J205" s="1">
        <v>1132.7</v>
      </c>
    </row>
    <row r="206" spans="1:10" ht="12.75">
      <c r="A206" s="2">
        <f>DATE(1995,7,1)</f>
        <v>34881</v>
      </c>
      <c r="B206">
        <v>1995</v>
      </c>
      <c r="C206">
        <v>3</v>
      </c>
      <c r="D206" s="1">
        <v>5022.9</v>
      </c>
      <c r="E206" s="1">
        <v>830.5</v>
      </c>
      <c r="F206" s="1">
        <v>7452.5</v>
      </c>
      <c r="G206" s="1">
        <v>81.691</v>
      </c>
      <c r="H206" s="1">
        <v>146.1</v>
      </c>
      <c r="I206" s="1">
        <v>905.8</v>
      </c>
      <c r="J206" s="1">
        <v>1126.2</v>
      </c>
    </row>
    <row r="207" spans="1:10" ht="12.75">
      <c r="A207" s="2">
        <f>DATE(1995,10,1)</f>
        <v>34973</v>
      </c>
      <c r="B207">
        <v>1995</v>
      </c>
      <c r="C207">
        <v>4</v>
      </c>
      <c r="D207" s="1">
        <v>5080.1</v>
      </c>
      <c r="E207" s="1">
        <v>838.6</v>
      </c>
      <c r="F207" s="1">
        <v>7542.5</v>
      </c>
      <c r="G207" s="1">
        <v>82.11</v>
      </c>
      <c r="H207" s="1">
        <v>148.8</v>
      </c>
      <c r="I207" s="1">
        <v>909.2</v>
      </c>
      <c r="J207" s="1">
        <v>1156.7</v>
      </c>
    </row>
    <row r="208" spans="1:10" ht="12.75">
      <c r="A208" s="2">
        <f>DATE(1996,1,1)</f>
        <v>35065</v>
      </c>
      <c r="B208">
        <v>1996</v>
      </c>
      <c r="C208">
        <v>1</v>
      </c>
      <c r="D208" s="1">
        <v>5156.5</v>
      </c>
      <c r="E208" s="1">
        <v>847.6</v>
      </c>
      <c r="F208" s="1">
        <v>7638.2</v>
      </c>
      <c r="G208" s="1">
        <v>82.554</v>
      </c>
      <c r="H208" s="1">
        <v>152.2</v>
      </c>
      <c r="I208" s="1">
        <v>936.7</v>
      </c>
      <c r="J208" s="1">
        <v>1170</v>
      </c>
    </row>
    <row r="209" spans="1:10" ht="12.75">
      <c r="A209" s="2">
        <f>DATE(1996,4,1)</f>
        <v>35156</v>
      </c>
      <c r="B209">
        <v>1996</v>
      </c>
      <c r="C209">
        <v>2</v>
      </c>
      <c r="D209" s="1">
        <v>5248.8</v>
      </c>
      <c r="E209" s="1">
        <v>859</v>
      </c>
      <c r="F209" s="1">
        <v>7800</v>
      </c>
      <c r="G209" s="1">
        <v>82.859</v>
      </c>
      <c r="H209" s="1">
        <v>154.4</v>
      </c>
      <c r="I209" s="1">
        <v>952.8</v>
      </c>
      <c r="J209" s="1">
        <v>1227.8</v>
      </c>
    </row>
    <row r="210" spans="1:10" ht="12.75">
      <c r="A210" s="2">
        <f>DATE(1996,7,1)</f>
        <v>35247</v>
      </c>
      <c r="B210">
        <v>1996</v>
      </c>
      <c r="C210">
        <v>3</v>
      </c>
      <c r="D210" s="1">
        <v>5304.4</v>
      </c>
      <c r="E210" s="1">
        <v>859.7</v>
      </c>
      <c r="F210" s="1">
        <v>7892.7</v>
      </c>
      <c r="G210" s="1">
        <v>83.269</v>
      </c>
      <c r="H210" s="1">
        <v>159.3</v>
      </c>
      <c r="I210" s="1">
        <v>973.8</v>
      </c>
      <c r="J210" s="1">
        <v>1279.8</v>
      </c>
    </row>
    <row r="211" spans="1:10" ht="12.75">
      <c r="A211" s="2">
        <f>DATE(1996,10,1)</f>
        <v>35339</v>
      </c>
      <c r="B211">
        <v>1996</v>
      </c>
      <c r="C211">
        <v>4</v>
      </c>
      <c r="D211" s="1">
        <v>5384.7</v>
      </c>
      <c r="E211" s="1">
        <v>904.3</v>
      </c>
      <c r="F211" s="1">
        <v>8023</v>
      </c>
      <c r="G211" s="1">
        <v>83.65</v>
      </c>
      <c r="H211" s="1">
        <v>160.2</v>
      </c>
      <c r="I211" s="1">
        <v>992.6</v>
      </c>
      <c r="J211" s="1">
        <v>1283.1</v>
      </c>
    </row>
    <row r="212" spans="1:10" ht="12.75">
      <c r="A212" s="2">
        <f>DATE(1997,1,1)</f>
        <v>35431</v>
      </c>
      <c r="B212">
        <v>1997</v>
      </c>
      <c r="C212">
        <v>1</v>
      </c>
      <c r="D212" s="1">
        <v>5467.1</v>
      </c>
      <c r="E212" s="1">
        <v>919.1</v>
      </c>
      <c r="F212" s="1">
        <v>8137</v>
      </c>
      <c r="G212" s="1">
        <v>84.075</v>
      </c>
      <c r="H212" s="1">
        <v>165.8</v>
      </c>
      <c r="I212" s="1">
        <v>1027.2</v>
      </c>
      <c r="J212" s="1">
        <v>1320.6</v>
      </c>
    </row>
    <row r="213" spans="1:10" ht="12.75">
      <c r="A213" s="2">
        <f>DATE(1997,4,1)</f>
        <v>35521</v>
      </c>
      <c r="B213">
        <v>1997</v>
      </c>
      <c r="C213">
        <v>2</v>
      </c>
      <c r="D213" s="1">
        <v>5504</v>
      </c>
      <c r="E213" s="1">
        <v>955</v>
      </c>
      <c r="F213" s="1">
        <v>8276.8</v>
      </c>
      <c r="G213" s="1">
        <v>84.45</v>
      </c>
      <c r="H213" s="1">
        <v>167.7</v>
      </c>
      <c r="I213" s="1">
        <v>1039.7</v>
      </c>
      <c r="J213" s="1">
        <v>1385</v>
      </c>
    </row>
    <row r="214" spans="1:10" ht="12.75">
      <c r="A214" s="2">
        <f>DATE(1997,7,1)</f>
        <v>35612</v>
      </c>
      <c r="B214">
        <v>1997</v>
      </c>
      <c r="C214">
        <v>3</v>
      </c>
      <c r="D214" s="1">
        <v>5613.3</v>
      </c>
      <c r="E214" s="1">
        <v>974.7</v>
      </c>
      <c r="F214" s="1">
        <v>8409.9</v>
      </c>
      <c r="G214" s="1">
        <v>84.686</v>
      </c>
      <c r="H214" s="1">
        <v>172.5</v>
      </c>
      <c r="I214" s="1">
        <v>1070.9</v>
      </c>
      <c r="J214" s="1">
        <v>1414.9</v>
      </c>
    </row>
    <row r="215" spans="1:10" ht="12.75">
      <c r="A215" s="2">
        <f>DATE(1997,10,1)</f>
        <v>35704</v>
      </c>
      <c r="B215">
        <v>1997</v>
      </c>
      <c r="C215">
        <v>4</v>
      </c>
      <c r="D215" s="1">
        <v>5698.1</v>
      </c>
      <c r="E215" s="1">
        <v>968.9</v>
      </c>
      <c r="F215" s="1">
        <v>8505.7</v>
      </c>
      <c r="G215" s="1">
        <v>85.007</v>
      </c>
      <c r="H215" s="1">
        <v>174.5</v>
      </c>
      <c r="I215" s="1">
        <v>1085.3</v>
      </c>
      <c r="J215" s="1">
        <v>1434.1</v>
      </c>
    </row>
    <row r="216" spans="1:10" ht="12.75">
      <c r="A216" s="2">
        <f>DATE(1998,1,1)</f>
        <v>35796</v>
      </c>
      <c r="B216">
        <v>1998</v>
      </c>
      <c r="C216">
        <v>1</v>
      </c>
      <c r="D216" s="1">
        <v>5757.5</v>
      </c>
      <c r="E216" s="1">
        <v>963.8</v>
      </c>
      <c r="F216" s="1">
        <v>8600.6</v>
      </c>
      <c r="G216" s="1">
        <v>85.134</v>
      </c>
      <c r="H216" s="1">
        <v>177.4</v>
      </c>
      <c r="I216" s="1">
        <v>1098.2</v>
      </c>
      <c r="J216" s="1">
        <v>1494.9</v>
      </c>
    </row>
    <row r="217" spans="1:10" ht="12.75">
      <c r="A217" s="2">
        <f>DATE(1998,4,1)</f>
        <v>35886</v>
      </c>
      <c r="B217">
        <v>1998</v>
      </c>
      <c r="C217">
        <v>2</v>
      </c>
      <c r="D217" s="1">
        <v>5870.2</v>
      </c>
      <c r="E217" s="1">
        <v>947.8</v>
      </c>
      <c r="F217" s="1">
        <v>8698.6</v>
      </c>
      <c r="G217" s="1">
        <v>85.344</v>
      </c>
      <c r="H217" s="1">
        <v>182.7</v>
      </c>
      <c r="I217" s="1">
        <v>1109.6</v>
      </c>
      <c r="J217" s="1">
        <v>1471.5</v>
      </c>
    </row>
    <row r="218" spans="1:10" ht="12.75">
      <c r="A218" s="2">
        <f>DATE(1998,7,1)</f>
        <v>35977</v>
      </c>
      <c r="B218">
        <v>1998</v>
      </c>
      <c r="C218">
        <v>3</v>
      </c>
      <c r="D218" s="1">
        <v>5968</v>
      </c>
      <c r="E218" s="1">
        <v>936</v>
      </c>
      <c r="F218" s="1">
        <v>8847.2</v>
      </c>
      <c r="G218" s="1">
        <v>85.663</v>
      </c>
      <c r="H218" s="1">
        <v>187.4</v>
      </c>
      <c r="I218" s="1">
        <v>1109.9</v>
      </c>
      <c r="J218" s="1">
        <v>1512.7</v>
      </c>
    </row>
    <row r="219" spans="1:10" ht="12.75">
      <c r="A219" s="2">
        <f>DATE(1998,10,1)</f>
        <v>36069</v>
      </c>
      <c r="B219">
        <v>1998</v>
      </c>
      <c r="C219">
        <v>4</v>
      </c>
      <c r="D219" s="1">
        <v>6078.2</v>
      </c>
      <c r="E219" s="1">
        <v>967.9</v>
      </c>
      <c r="F219" s="1">
        <v>9027.5</v>
      </c>
      <c r="G219" s="1">
        <v>85.888</v>
      </c>
      <c r="H219" s="1">
        <v>192.2</v>
      </c>
      <c r="I219" s="1">
        <v>1145</v>
      </c>
      <c r="J219" s="1">
        <v>1564</v>
      </c>
    </row>
    <row r="220" spans="1:10" ht="12.75">
      <c r="A220" s="2">
        <f>DATE(1999,1,1)</f>
        <v>36161</v>
      </c>
      <c r="B220">
        <v>1999</v>
      </c>
      <c r="C220">
        <v>1</v>
      </c>
      <c r="D220" s="1">
        <v>6157.4</v>
      </c>
      <c r="E220" s="1">
        <v>958.7</v>
      </c>
      <c r="F220" s="1">
        <v>9148.6</v>
      </c>
      <c r="G220" s="1">
        <v>86.252</v>
      </c>
      <c r="H220" s="1">
        <v>195.2</v>
      </c>
      <c r="I220" s="1">
        <v>1170.6</v>
      </c>
      <c r="J220" s="1">
        <v>1617.3</v>
      </c>
    </row>
    <row r="221" spans="1:10" ht="12.75">
      <c r="A221" s="2">
        <f>DATE(1999,4,1)</f>
        <v>36251</v>
      </c>
      <c r="B221">
        <v>1999</v>
      </c>
      <c r="C221">
        <v>2</v>
      </c>
      <c r="D221" s="1">
        <v>6290</v>
      </c>
      <c r="E221" s="1">
        <v>971.2</v>
      </c>
      <c r="F221" s="1">
        <v>9252.6</v>
      </c>
      <c r="G221" s="1">
        <v>86.615</v>
      </c>
      <c r="H221" s="1">
        <v>201.4</v>
      </c>
      <c r="I221" s="1">
        <v>1222.2</v>
      </c>
      <c r="J221" s="1">
        <v>1604.7</v>
      </c>
    </row>
    <row r="222" spans="1:10" ht="12.75">
      <c r="A222" s="2">
        <f>DATE(1999,7,1)</f>
        <v>36342</v>
      </c>
      <c r="B222">
        <v>1999</v>
      </c>
      <c r="C222">
        <v>3</v>
      </c>
      <c r="D222" s="1">
        <v>6398.9</v>
      </c>
      <c r="E222" s="1">
        <v>998.8</v>
      </c>
      <c r="F222" s="1">
        <v>9405.1</v>
      </c>
      <c r="G222" s="1">
        <v>86.919</v>
      </c>
      <c r="H222" s="1">
        <v>207.8</v>
      </c>
      <c r="I222" s="1">
        <v>1281.7</v>
      </c>
      <c r="J222" s="1">
        <v>1644.5</v>
      </c>
    </row>
    <row r="223" spans="1:10" ht="12.75">
      <c r="A223" s="2">
        <f>DATE(1999,10,1)</f>
        <v>36434</v>
      </c>
      <c r="B223">
        <v>1999</v>
      </c>
      <c r="C223">
        <v>4</v>
      </c>
      <c r="D223" s="1">
        <v>6524.9</v>
      </c>
      <c r="E223" s="1">
        <v>1028.5</v>
      </c>
      <c r="F223" s="1">
        <v>9607.7</v>
      </c>
      <c r="G223" s="1">
        <v>87.275</v>
      </c>
      <c r="H223" s="1">
        <v>210.4</v>
      </c>
      <c r="I223" s="1">
        <v>1331</v>
      </c>
      <c r="J223" s="1">
        <v>1699.5</v>
      </c>
    </row>
    <row r="224" spans="1:10" ht="12.75">
      <c r="A224" s="2">
        <f>DATE(2000,1,1)</f>
        <v>36526</v>
      </c>
      <c r="B224">
        <v>2000</v>
      </c>
      <c r="C224">
        <v>1</v>
      </c>
      <c r="D224" s="1">
        <v>6683</v>
      </c>
      <c r="E224" s="1">
        <v>1052.8</v>
      </c>
      <c r="F224" s="1">
        <v>9709.5</v>
      </c>
      <c r="G224" s="1">
        <v>87.939</v>
      </c>
      <c r="H224" s="1">
        <v>221.8</v>
      </c>
      <c r="I224" s="1">
        <v>1410.7</v>
      </c>
      <c r="J224" s="1">
        <v>1688.8</v>
      </c>
    </row>
    <row r="225" spans="1:10" ht="12.75">
      <c r="A225" s="2">
        <f>DATE(2000,4,1)</f>
        <v>36617</v>
      </c>
      <c r="B225">
        <v>2000</v>
      </c>
      <c r="C225">
        <v>2</v>
      </c>
      <c r="D225" s="1">
        <v>6775.7</v>
      </c>
      <c r="E225" s="1">
        <v>1089.2</v>
      </c>
      <c r="F225" s="1">
        <v>9949.1</v>
      </c>
      <c r="G225" s="1">
        <v>88.386</v>
      </c>
      <c r="H225" s="1">
        <v>226</v>
      </c>
      <c r="I225" s="1">
        <v>1453.6</v>
      </c>
      <c r="J225" s="1">
        <v>1810.9</v>
      </c>
    </row>
    <row r="226" spans="1:10" ht="12.75">
      <c r="A226" s="2">
        <f>DATE(2000,7,1)</f>
        <v>36708</v>
      </c>
      <c r="B226">
        <v>2000</v>
      </c>
      <c r="C226">
        <v>3</v>
      </c>
      <c r="D226" s="1">
        <v>6881.7</v>
      </c>
      <c r="E226" s="1">
        <v>1119.1</v>
      </c>
      <c r="F226" s="1">
        <v>10017.5</v>
      </c>
      <c r="G226" s="1">
        <v>88.908</v>
      </c>
      <c r="H226" s="1">
        <v>234.5</v>
      </c>
      <c r="I226" s="1">
        <v>1515</v>
      </c>
      <c r="J226" s="1">
        <v>1791.7</v>
      </c>
    </row>
    <row r="227" spans="1:10" ht="12.75">
      <c r="A227" s="2">
        <f>DATE(2000,10,1)</f>
        <v>36800</v>
      </c>
      <c r="B227">
        <v>2000</v>
      </c>
      <c r="C227">
        <v>4</v>
      </c>
      <c r="D227" s="1">
        <v>6981.1</v>
      </c>
      <c r="E227" s="1">
        <v>1111.8</v>
      </c>
      <c r="F227" s="1">
        <v>10129.8</v>
      </c>
      <c r="G227" s="1">
        <v>89.359</v>
      </c>
      <c r="H227" s="1">
        <v>232.8</v>
      </c>
      <c r="I227" s="1">
        <v>1521.8</v>
      </c>
      <c r="J227" s="1">
        <v>1797.4</v>
      </c>
    </row>
    <row r="228" spans="1:10" ht="12.75">
      <c r="A228" s="2">
        <f>DATE(2001,1,1)</f>
        <v>36892</v>
      </c>
      <c r="B228">
        <v>2001</v>
      </c>
      <c r="C228">
        <v>1</v>
      </c>
      <c r="D228" s="1">
        <v>7058.1</v>
      </c>
      <c r="E228" s="1">
        <v>1097.1</v>
      </c>
      <c r="F228" s="1">
        <v>10165.1</v>
      </c>
      <c r="G228" s="1">
        <v>89.977</v>
      </c>
      <c r="H228" s="1">
        <v>230.9</v>
      </c>
      <c r="I228" s="1">
        <v>1492.5</v>
      </c>
      <c r="J228" s="1">
        <v>1701.3</v>
      </c>
    </row>
    <row r="229" spans="1:10" ht="12.75">
      <c r="A229" s="2">
        <f>DATE(2001,4,1)</f>
        <v>36982</v>
      </c>
      <c r="B229">
        <v>2001</v>
      </c>
      <c r="C229">
        <v>2</v>
      </c>
      <c r="D229" s="1">
        <v>7118.7</v>
      </c>
      <c r="E229" s="1">
        <v>1056.6</v>
      </c>
      <c r="F229" s="1">
        <v>10301.3</v>
      </c>
      <c r="G229" s="1">
        <v>90.603</v>
      </c>
      <c r="H229" s="1">
        <v>235.5</v>
      </c>
      <c r="I229" s="1">
        <v>1420.3</v>
      </c>
      <c r="J229" s="1">
        <v>1699.4</v>
      </c>
    </row>
    <row r="230" spans="1:10" ht="12.75">
      <c r="A230" s="2">
        <f>DATE(2001,7,1)</f>
        <v>37073</v>
      </c>
      <c r="B230">
        <v>2001</v>
      </c>
      <c r="C230">
        <v>3</v>
      </c>
      <c r="D230" s="1">
        <v>7151.2</v>
      </c>
      <c r="E230" s="1">
        <v>997.1</v>
      </c>
      <c r="F230" s="1">
        <v>10305.2</v>
      </c>
      <c r="G230" s="1">
        <v>90.891</v>
      </c>
      <c r="H230" s="1">
        <v>224.7</v>
      </c>
      <c r="I230" s="1">
        <v>1364.2</v>
      </c>
      <c r="J230" s="1">
        <v>1670.4</v>
      </c>
    </row>
    <row r="231" spans="1:10" ht="12.75">
      <c r="A231" s="2">
        <f>DATE(2001,10,1)</f>
        <v>37165</v>
      </c>
      <c r="B231">
        <v>2001</v>
      </c>
      <c r="C231">
        <v>4</v>
      </c>
      <c r="D231" s="1">
        <v>7267.2</v>
      </c>
      <c r="E231" s="1">
        <v>960.1</v>
      </c>
      <c r="F231" s="1">
        <v>10373.1</v>
      </c>
      <c r="G231" s="1">
        <v>91.144</v>
      </c>
      <c r="H231" s="1">
        <v>217</v>
      </c>
      <c r="I231" s="1">
        <v>1317.9</v>
      </c>
      <c r="J231" s="1">
        <v>1576.6</v>
      </c>
    </row>
    <row r="232" spans="1:10" ht="12.75">
      <c r="A232" s="2">
        <f>DATE(2002,1,1)</f>
        <v>37257</v>
      </c>
      <c r="B232">
        <v>2002</v>
      </c>
      <c r="C232">
        <v>1</v>
      </c>
      <c r="D232" s="1">
        <v>7309</v>
      </c>
      <c r="E232" s="1">
        <v>973.4</v>
      </c>
      <c r="F232" s="1">
        <v>10498.7</v>
      </c>
      <c r="G232" s="1">
        <v>91.469</v>
      </c>
      <c r="H232" s="1">
        <v>229.2</v>
      </c>
      <c r="I232" s="1">
        <v>1348.3</v>
      </c>
      <c r="J232" s="1">
        <v>1628</v>
      </c>
    </row>
    <row r="233" spans="1:10" ht="12.75">
      <c r="A233" s="2">
        <f>DATE(2002,4,1)</f>
        <v>37347</v>
      </c>
      <c r="B233">
        <v>2002</v>
      </c>
      <c r="C233">
        <v>2</v>
      </c>
      <c r="D233" s="1">
        <v>7403.4</v>
      </c>
      <c r="E233" s="1">
        <v>1005.9</v>
      </c>
      <c r="F233" s="1">
        <v>10601.9</v>
      </c>
      <c r="G233" s="1">
        <v>91.873</v>
      </c>
      <c r="H233" s="1">
        <v>231.6</v>
      </c>
      <c r="I233" s="1">
        <v>1424</v>
      </c>
      <c r="J233" s="1">
        <v>1648.1</v>
      </c>
    </row>
    <row r="234" spans="1:10" ht="12.75">
      <c r="A234" s="2">
        <f>DATE(2002,7,1)</f>
        <v>37438</v>
      </c>
      <c r="B234">
        <v>2002</v>
      </c>
      <c r="C234">
        <v>3</v>
      </c>
      <c r="D234" s="1">
        <v>7491.2</v>
      </c>
      <c r="E234" s="1">
        <v>1020.6</v>
      </c>
      <c r="F234" s="1">
        <v>10701.7</v>
      </c>
      <c r="G234" s="1">
        <v>92.282</v>
      </c>
      <c r="H234" s="1">
        <v>237.2</v>
      </c>
      <c r="I234" s="1">
        <v>1456.4</v>
      </c>
      <c r="J234" s="1">
        <v>1650.4</v>
      </c>
    </row>
    <row r="235" spans="1:10" ht="12.75">
      <c r="A235" s="2">
        <f>DATE(2002,10,1)</f>
        <v>37530</v>
      </c>
      <c r="B235">
        <v>2002</v>
      </c>
      <c r="C235">
        <v>4</v>
      </c>
      <c r="D235" s="1">
        <v>7553.2</v>
      </c>
      <c r="E235" s="1">
        <v>1012.2</v>
      </c>
      <c r="F235" s="1">
        <v>10766.9</v>
      </c>
      <c r="G235" s="1">
        <v>92.828</v>
      </c>
      <c r="H235" s="1">
        <v>247.4</v>
      </c>
      <c r="I235" s="1">
        <v>1492.1</v>
      </c>
      <c r="J235" s="1">
        <v>1661.3</v>
      </c>
    </row>
    <row r="236" spans="1:10" ht="12.75">
      <c r="A236" s="2">
        <f>DATE(2003,1,1)</f>
        <v>37622</v>
      </c>
      <c r="B236">
        <v>2003</v>
      </c>
      <c r="C236">
        <v>1</v>
      </c>
      <c r="D236" s="1">
        <v>7646.9</v>
      </c>
      <c r="E236" s="1">
        <v>1012.5</v>
      </c>
      <c r="F236" s="1">
        <v>10888.4</v>
      </c>
      <c r="G236" s="1">
        <v>93.501</v>
      </c>
      <c r="H236" s="1">
        <v>248.1</v>
      </c>
      <c r="I236" s="1">
        <v>1516.1</v>
      </c>
      <c r="J236" s="1">
        <v>1671.5</v>
      </c>
    </row>
    <row r="237" spans="1:10" ht="12.75">
      <c r="A237" s="2">
        <f>DATE(2003,4,1)</f>
        <v>37712</v>
      </c>
      <c r="B237">
        <v>2003</v>
      </c>
      <c r="C237">
        <v>2</v>
      </c>
      <c r="D237" s="1">
        <v>7723.8</v>
      </c>
      <c r="E237" s="1">
        <v>1011.6</v>
      </c>
      <c r="F237" s="1">
        <v>11008.1</v>
      </c>
      <c r="G237" s="1">
        <v>93.78</v>
      </c>
      <c r="H237" s="1">
        <v>244.8</v>
      </c>
      <c r="I237" s="1">
        <v>1515.9</v>
      </c>
      <c r="J237" s="1">
        <v>1678.6</v>
      </c>
    </row>
    <row r="238" spans="1:10" ht="12.75">
      <c r="A238" s="2">
        <f>DATE(2003,7,1)</f>
        <v>37803</v>
      </c>
      <c r="B238">
        <v>2003</v>
      </c>
      <c r="C238">
        <v>3</v>
      </c>
      <c r="D238" s="1">
        <v>7882.5</v>
      </c>
      <c r="E238" s="1">
        <v>1041.4</v>
      </c>
      <c r="F238" s="1">
        <v>11255.7</v>
      </c>
      <c r="G238" s="1">
        <v>94.304</v>
      </c>
      <c r="H238" s="1">
        <v>259.2</v>
      </c>
      <c r="I238" s="1">
        <v>1540.8</v>
      </c>
      <c r="J238" s="1">
        <v>1745.1</v>
      </c>
    </row>
    <row r="239" spans="1:10" ht="12.75">
      <c r="A239" s="2">
        <f>DATE(2003,10,1)</f>
        <v>37895</v>
      </c>
      <c r="B239">
        <v>2003</v>
      </c>
      <c r="C239">
        <v>4</v>
      </c>
      <c r="D239" s="1">
        <v>7962.8</v>
      </c>
      <c r="E239" s="1">
        <v>1098.6</v>
      </c>
      <c r="F239" s="1">
        <v>11416.5</v>
      </c>
      <c r="G239" s="1">
        <v>94.813</v>
      </c>
      <c r="H239" s="1">
        <v>271.4</v>
      </c>
      <c r="I239" s="1">
        <v>1607.8</v>
      </c>
      <c r="J239" s="1">
        <v>1823.6</v>
      </c>
    </row>
    <row r="240" spans="1:10" ht="12.75">
      <c r="A240" s="2">
        <f>DATE(2004,1,1)</f>
        <v>37987</v>
      </c>
      <c r="B240">
        <v>2004</v>
      </c>
      <c r="C240">
        <v>1</v>
      </c>
      <c r="D240" s="1">
        <v>8105.3</v>
      </c>
      <c r="E240" s="1">
        <v>1138.8</v>
      </c>
      <c r="F240" s="1">
        <v>11597.2</v>
      </c>
      <c r="G240" s="1">
        <v>95.624</v>
      </c>
      <c r="H240" s="1">
        <v>284</v>
      </c>
      <c r="I240" s="1">
        <v>1685.1</v>
      </c>
      <c r="J240" s="1">
        <v>1853.6</v>
      </c>
    </row>
    <row r="241" spans="1:10" ht="12.75">
      <c r="A241" s="2">
        <f>DATE(2004,4,1)</f>
        <v>38078</v>
      </c>
      <c r="B241">
        <v>2004</v>
      </c>
      <c r="C241">
        <v>2</v>
      </c>
      <c r="D241" s="1">
        <v>8209.4</v>
      </c>
      <c r="E241" s="1">
        <v>1170.8</v>
      </c>
      <c r="F241" s="1">
        <v>11778.4</v>
      </c>
      <c r="G241" s="1">
        <v>96.441</v>
      </c>
      <c r="H241" s="1">
        <v>293.9</v>
      </c>
      <c r="I241" s="1">
        <v>1776.9</v>
      </c>
      <c r="J241" s="1">
        <v>1956</v>
      </c>
    </row>
    <row r="242" spans="1:10" ht="12.75">
      <c r="A242" s="2">
        <f>DATE(2004,7,1)</f>
        <v>38169</v>
      </c>
      <c r="B242">
        <v>2004</v>
      </c>
      <c r="C242">
        <v>3</v>
      </c>
      <c r="D242" s="1">
        <v>8330.7</v>
      </c>
      <c r="E242" s="1">
        <v>1185.4</v>
      </c>
      <c r="F242" s="1">
        <v>11950.5</v>
      </c>
      <c r="G242" s="1">
        <v>97.146</v>
      </c>
      <c r="H242" s="1">
        <v>299.9</v>
      </c>
      <c r="I242" s="1">
        <v>1821.3</v>
      </c>
      <c r="J242" s="1">
        <v>2001.3</v>
      </c>
    </row>
    <row r="243" spans="1:10" ht="12.75">
      <c r="A243" s="2">
        <f>DATE(2004,10,1)</f>
        <v>38261</v>
      </c>
      <c r="B243">
        <v>2004</v>
      </c>
      <c r="C243">
        <v>4</v>
      </c>
      <c r="D243" s="1">
        <v>8494.9</v>
      </c>
      <c r="E243" s="1">
        <v>1225.9</v>
      </c>
      <c r="F243" s="1">
        <v>12144.9</v>
      </c>
      <c r="G243" s="1">
        <v>97.864</v>
      </c>
      <c r="H243" s="1">
        <v>311.2</v>
      </c>
      <c r="I243" s="1">
        <v>1912.4</v>
      </c>
      <c r="J243" s="1">
        <v>2063.2</v>
      </c>
    </row>
    <row r="244" spans="1:10" ht="12.75">
      <c r="A244" s="2">
        <f>DATE(2005,1,1)</f>
        <v>38353</v>
      </c>
      <c r="B244">
        <v>2005</v>
      </c>
      <c r="C244">
        <v>1</v>
      </c>
      <c r="D244" s="1">
        <v>8609.6</v>
      </c>
      <c r="E244" s="1">
        <v>1262.4</v>
      </c>
      <c r="F244" s="1">
        <v>12379.5</v>
      </c>
      <c r="G244" s="1">
        <v>98.774</v>
      </c>
      <c r="H244" s="1">
        <v>310.9</v>
      </c>
      <c r="I244" s="1">
        <v>1939.8</v>
      </c>
      <c r="J244" s="1">
        <v>2130.7</v>
      </c>
    </row>
    <row r="245" spans="1:10" ht="12.75">
      <c r="A245" s="2">
        <f>DATE(2005,4,1)</f>
        <v>38443</v>
      </c>
      <c r="B245">
        <v>2005</v>
      </c>
      <c r="C245">
        <v>2</v>
      </c>
      <c r="D245" s="1">
        <v>8747.2</v>
      </c>
      <c r="E245" s="1">
        <v>1298.5</v>
      </c>
      <c r="F245" s="1">
        <v>12516.8</v>
      </c>
      <c r="G245" s="1">
        <v>99.445</v>
      </c>
      <c r="H245" s="1">
        <v>317</v>
      </c>
      <c r="I245" s="1">
        <v>1988.7</v>
      </c>
      <c r="J245" s="1">
        <v>2115.2</v>
      </c>
    </row>
    <row r="246" spans="1:10" ht="12.75">
      <c r="A246" s="2">
        <f>DATE(2005,7,1)</f>
        <v>38534</v>
      </c>
      <c r="B246">
        <v>2005</v>
      </c>
      <c r="C246">
        <v>3</v>
      </c>
      <c r="D246" s="1">
        <v>8908.8</v>
      </c>
      <c r="E246" s="1">
        <v>1308.2</v>
      </c>
      <c r="F246" s="1">
        <v>12741.6</v>
      </c>
      <c r="G246" s="1">
        <v>100.47</v>
      </c>
      <c r="H246" s="1">
        <v>322.1</v>
      </c>
      <c r="I246" s="1">
        <v>2042.1</v>
      </c>
      <c r="J246" s="1">
        <v>2166.6</v>
      </c>
    </row>
    <row r="247" spans="1:10" ht="12.75">
      <c r="A247" s="2">
        <f>DATE(2005,10,1)</f>
        <v>38626</v>
      </c>
      <c r="B247">
        <v>2005</v>
      </c>
      <c r="C247">
        <v>4</v>
      </c>
      <c r="D247" s="1">
        <v>9010.3</v>
      </c>
      <c r="E247" s="1">
        <v>1351.3</v>
      </c>
      <c r="F247" s="1">
        <v>12915.6</v>
      </c>
      <c r="G247" s="1">
        <v>101.312</v>
      </c>
      <c r="H247" s="1">
        <v>329.2</v>
      </c>
      <c r="I247" s="1">
        <v>2140.6</v>
      </c>
      <c r="J247" s="1">
        <v>2276.3</v>
      </c>
    </row>
    <row r="248" spans="1:10" ht="12.75">
      <c r="A248" s="2">
        <f>DATE(2006,1,1)</f>
        <v>38718</v>
      </c>
      <c r="B248">
        <v>2006</v>
      </c>
      <c r="C248">
        <v>1</v>
      </c>
      <c r="D248" s="1">
        <v>9148.2</v>
      </c>
      <c r="E248" s="1">
        <v>1414</v>
      </c>
      <c r="F248" s="1">
        <v>13183.5</v>
      </c>
      <c r="G248" s="1">
        <v>102.071</v>
      </c>
      <c r="H248" s="1">
        <v>346.9</v>
      </c>
      <c r="I248" s="1">
        <v>2189.8</v>
      </c>
      <c r="J248" s="1">
        <v>2336.5</v>
      </c>
    </row>
    <row r="249" spans="1:10" ht="12.75">
      <c r="A249" s="2">
        <f>DATE(2006,4,1)</f>
        <v>38808</v>
      </c>
      <c r="B249">
        <v>2006</v>
      </c>
      <c r="C249">
        <v>2</v>
      </c>
      <c r="D249" s="1">
        <v>9266.6</v>
      </c>
      <c r="E249" s="1">
        <v>1456</v>
      </c>
      <c r="F249" s="1">
        <v>13347.8</v>
      </c>
      <c r="G249" s="1">
        <v>102.98</v>
      </c>
      <c r="H249" s="1">
        <v>353.1</v>
      </c>
      <c r="I249" s="1">
        <v>2237.4</v>
      </c>
      <c r="J249" s="1">
        <v>2352.1</v>
      </c>
    </row>
    <row r="250" spans="1:10" ht="12.75">
      <c r="A250" s="2">
        <f>DATE(2006,7,1)</f>
        <v>38899</v>
      </c>
      <c r="B250">
        <v>2006</v>
      </c>
      <c r="C250">
        <v>3</v>
      </c>
      <c r="D250" s="1">
        <v>9391.8</v>
      </c>
      <c r="E250" s="1">
        <v>1476</v>
      </c>
      <c r="F250" s="1">
        <v>13452.9</v>
      </c>
      <c r="G250" s="1">
        <v>103.763</v>
      </c>
      <c r="H250" s="1">
        <v>356.6</v>
      </c>
      <c r="I250" s="1">
        <v>2281.7</v>
      </c>
      <c r="J250" s="1">
        <v>2333.5</v>
      </c>
    </row>
    <row r="251" spans="1:10" ht="12.75">
      <c r="A251" s="2">
        <f>DATE(2006,10,1)</f>
        <v>38991</v>
      </c>
      <c r="B251">
        <v>2006</v>
      </c>
      <c r="C251">
        <v>4</v>
      </c>
      <c r="D251" s="1">
        <v>9484.1</v>
      </c>
      <c r="E251" s="1">
        <v>1538.2</v>
      </c>
      <c r="F251" s="1">
        <v>13611.5</v>
      </c>
      <c r="G251" s="1">
        <v>104.237</v>
      </c>
      <c r="H251" s="1">
        <v>365</v>
      </c>
      <c r="I251" s="1">
        <v>2252.5</v>
      </c>
      <c r="J251" s="1">
        <v>2286.5</v>
      </c>
    </row>
    <row r="252" spans="1:10" ht="12.75">
      <c r="A252" s="2">
        <f>DATE(2007,1,1)</f>
        <v>39083</v>
      </c>
      <c r="B252">
        <v>2007</v>
      </c>
      <c r="C252">
        <v>1</v>
      </c>
      <c r="D252" s="1">
        <v>9632.8</v>
      </c>
      <c r="E252" s="1">
        <v>1575.5</v>
      </c>
      <c r="F252" s="1">
        <v>13789.5</v>
      </c>
      <c r="G252" s="1">
        <v>105.366</v>
      </c>
      <c r="H252" s="1">
        <v>361.6</v>
      </c>
      <c r="I252" s="1">
        <v>2300.6</v>
      </c>
      <c r="J252" s="1">
        <v>2277.4</v>
      </c>
    </row>
    <row r="253" spans="1:10" ht="12.75">
      <c r="A253" s="2">
        <f>DATE(2007,4,1)</f>
        <v>39173</v>
      </c>
      <c r="B253">
        <v>2007</v>
      </c>
      <c r="C253">
        <v>2</v>
      </c>
      <c r="D253" s="1">
        <v>9753.2</v>
      </c>
      <c r="E253" s="1">
        <v>1619.1</v>
      </c>
      <c r="F253" s="1">
        <v>14008.2</v>
      </c>
      <c r="G253" s="1">
        <v>106.188</v>
      </c>
      <c r="H253" s="1">
        <v>370.9</v>
      </c>
      <c r="I253" s="1">
        <v>2349.8</v>
      </c>
      <c r="J253" s="1">
        <v>2329.6</v>
      </c>
    </row>
    <row r="254" spans="1:10" ht="12.75">
      <c r="A254" s="2">
        <f>DATE(2007,7,1)</f>
        <v>39264</v>
      </c>
      <c r="B254">
        <v>2007</v>
      </c>
      <c r="C254">
        <v>3</v>
      </c>
      <c r="D254" s="1">
        <v>9850.8</v>
      </c>
      <c r="E254" s="1">
        <v>1690.3</v>
      </c>
      <c r="F254" s="1">
        <v>14158.2</v>
      </c>
      <c r="G254" s="1">
        <v>106.709</v>
      </c>
      <c r="H254" s="1">
        <v>381</v>
      </c>
      <c r="I254" s="1">
        <v>2394.7</v>
      </c>
      <c r="J254" s="1">
        <v>2313.4</v>
      </c>
    </row>
    <row r="255" spans="1:10" ht="12.75">
      <c r="A255" s="2">
        <f>DATE(2007,10,1)</f>
        <v>39356</v>
      </c>
      <c r="B255">
        <v>2007</v>
      </c>
      <c r="C255">
        <v>4</v>
      </c>
      <c r="D255" s="1">
        <v>9988.4</v>
      </c>
      <c r="E255" s="1">
        <v>1761.8</v>
      </c>
      <c r="F255" s="1">
        <v>14291.3</v>
      </c>
      <c r="G255" s="1">
        <v>106.94</v>
      </c>
      <c r="H255" s="1">
        <v>382.6</v>
      </c>
      <c r="I255" s="1">
        <v>2457.5</v>
      </c>
      <c r="J255" s="1">
        <v>2260.4</v>
      </c>
    </row>
    <row r="256" spans="1:10" ht="12.75">
      <c r="A256" s="2">
        <f>DATE(2008,1,1)</f>
        <v>39448</v>
      </c>
      <c r="B256">
        <v>2008</v>
      </c>
      <c r="C256">
        <v>1</v>
      </c>
      <c r="D256" s="1">
        <v>10065.7</v>
      </c>
      <c r="E256" s="1">
        <v>1819.9</v>
      </c>
      <c r="F256" s="1">
        <v>14328.4</v>
      </c>
      <c r="G256" s="1">
        <v>107.454</v>
      </c>
      <c r="H256" s="1">
        <v>397.3</v>
      </c>
      <c r="I256" s="1">
        <v>2558.4</v>
      </c>
      <c r="J256" s="1">
        <v>2198.8</v>
      </c>
    </row>
    <row r="257" spans="1:10" ht="12.75">
      <c r="A257" s="2">
        <f>DATE(2008,4,1)</f>
        <v>39539</v>
      </c>
      <c r="B257">
        <v>2008</v>
      </c>
      <c r="C257">
        <v>2</v>
      </c>
      <c r="D257" s="1">
        <v>10183</v>
      </c>
      <c r="E257" s="1">
        <v>1925.3</v>
      </c>
      <c r="F257" s="1">
        <v>14471.8</v>
      </c>
      <c r="G257" s="1">
        <v>108.295</v>
      </c>
      <c r="H257" s="1">
        <v>403.7</v>
      </c>
      <c r="I257" s="1">
        <v>2677.2</v>
      </c>
      <c r="J257" s="1">
        <v>2170.9</v>
      </c>
    </row>
    <row r="258" spans="1:10" ht="12.75">
      <c r="A258" s="2">
        <f>DATE(2008,7,1)</f>
        <v>39630</v>
      </c>
      <c r="B258">
        <v>2008</v>
      </c>
      <c r="C258">
        <v>3</v>
      </c>
      <c r="D258" s="1">
        <v>10202</v>
      </c>
      <c r="E258" s="1">
        <v>1927.3</v>
      </c>
      <c r="F258" s="1">
        <v>14484.9</v>
      </c>
      <c r="G258" s="1">
        <v>109.488</v>
      </c>
      <c r="H258" s="1">
        <v>413.5</v>
      </c>
      <c r="I258" s="1">
        <v>2690.4</v>
      </c>
      <c r="J258" s="1">
        <v>2111.3</v>
      </c>
    </row>
    <row r="259" spans="1:10" ht="12.75">
      <c r="A259" s="2">
        <f>DATE(2008,10,1)</f>
        <v>39722</v>
      </c>
      <c r="B259">
        <v>2008</v>
      </c>
      <c r="C259">
        <v>4</v>
      </c>
      <c r="D259" s="1">
        <v>9967.2</v>
      </c>
      <c r="E259" s="1">
        <v>1700.9</v>
      </c>
      <c r="F259" s="1">
        <v>14191.2</v>
      </c>
      <c r="G259" s="1">
        <v>109.154</v>
      </c>
      <c r="H259" s="1">
        <v>405.5</v>
      </c>
      <c r="I259" s="1">
        <v>2289.3</v>
      </c>
      <c r="J259" s="1">
        <v>1905.8</v>
      </c>
    </row>
    <row r="260" spans="1:10" ht="12.75">
      <c r="A260" s="2">
        <f>DATE(2009,1,1)</f>
        <v>39814</v>
      </c>
      <c r="B260">
        <v>2009</v>
      </c>
      <c r="C260">
        <v>1</v>
      </c>
      <c r="D260" s="1">
        <v>9913</v>
      </c>
      <c r="E260" s="1">
        <v>1521.2</v>
      </c>
      <c r="F260" s="1">
        <v>14049.7</v>
      </c>
      <c r="G260" s="1">
        <v>109.465</v>
      </c>
      <c r="H260" s="1">
        <v>377</v>
      </c>
      <c r="I260" s="1">
        <v>1896.9</v>
      </c>
      <c r="J260" s="1">
        <v>1640.4</v>
      </c>
    </row>
    <row r="261" spans="1:10" ht="12.75">
      <c r="A261" s="2">
        <f>DATE(2009,4,1)</f>
        <v>39904</v>
      </c>
      <c r="B261">
        <v>2009</v>
      </c>
      <c r="C261">
        <v>2</v>
      </c>
      <c r="D261" s="1">
        <v>9920.1</v>
      </c>
      <c r="E261" s="1">
        <v>1520.2</v>
      </c>
      <c r="F261" s="1">
        <v>14034.5</v>
      </c>
      <c r="G261" s="1">
        <v>109.555</v>
      </c>
      <c r="H261" s="1">
        <v>369.7</v>
      </c>
      <c r="I261" s="1">
        <v>1855.3</v>
      </c>
      <c r="J261" s="1">
        <v>1530.2</v>
      </c>
    </row>
    <row r="262" spans="1:10" ht="12.75">
      <c r="A262" s="2">
        <f>DATE(2009,7,1)</f>
        <v>39995</v>
      </c>
      <c r="B262">
        <v>2009</v>
      </c>
      <c r="C262">
        <v>3</v>
      </c>
      <c r="D262" s="1">
        <v>10040.7</v>
      </c>
      <c r="E262" s="1">
        <v>1582.1</v>
      </c>
      <c r="F262" s="1">
        <v>14114.7</v>
      </c>
      <c r="G262" s="1">
        <v>109.759</v>
      </c>
      <c r="H262" s="1">
        <v>376.6</v>
      </c>
      <c r="I262" s="1">
        <v>1990.5</v>
      </c>
      <c r="J262" s="1">
        <v>1548.5</v>
      </c>
    </row>
    <row r="263" spans="1:10" ht="12.75">
      <c r="A263" s="2">
        <f>DATE(2009,10,1)</f>
        <v>40087</v>
      </c>
      <c r="B263">
        <v>2009</v>
      </c>
      <c r="C263">
        <v>4</v>
      </c>
      <c r="D263" s="1">
        <v>10131.5</v>
      </c>
      <c r="E263" s="1">
        <v>1689.9</v>
      </c>
      <c r="F263" s="1">
        <v>14277.3</v>
      </c>
      <c r="G263" s="1">
        <v>109.693</v>
      </c>
      <c r="H263" s="1">
        <v>384.5</v>
      </c>
      <c r="I263" s="1">
        <v>2116.3</v>
      </c>
      <c r="J263" s="1">
        <v>1637.7</v>
      </c>
    </row>
    <row r="264" spans="1:10" ht="12.75">
      <c r="A264" s="2">
        <f>DATE(2010,1,1)</f>
        <v>40179</v>
      </c>
      <c r="B264">
        <v>2010</v>
      </c>
      <c r="C264">
        <v>1</v>
      </c>
      <c r="D264" s="1">
        <v>10230.8</v>
      </c>
      <c r="E264" s="1">
        <v>1757.8</v>
      </c>
      <c r="F264" s="1">
        <v>14446.4</v>
      </c>
      <c r="G264" s="1">
        <v>109.959</v>
      </c>
      <c r="H264" s="1">
        <v>394.1</v>
      </c>
      <c r="I264" s="1">
        <v>2237.6</v>
      </c>
      <c r="J264" s="1">
        <v>1739.7</v>
      </c>
    </row>
    <row r="265" spans="1:10" ht="12.75">
      <c r="A265" s="2">
        <f>DATE(2010,4,1)</f>
        <v>40269</v>
      </c>
      <c r="B265">
        <v>2010</v>
      </c>
      <c r="C265">
        <v>2</v>
      </c>
      <c r="D265" s="1">
        <v>10285.4</v>
      </c>
      <c r="E265" s="1">
        <v>1817.9</v>
      </c>
      <c r="F265" s="1">
        <v>14578.7</v>
      </c>
      <c r="G265" s="1">
        <v>110.485</v>
      </c>
      <c r="H265" s="1">
        <v>400</v>
      </c>
      <c r="I265" s="1">
        <v>2357.1</v>
      </c>
      <c r="J265" s="1">
        <v>1841.8</v>
      </c>
    </row>
    <row r="266" spans="1:10" ht="12.75">
      <c r="A266" s="2">
        <f>DATE(2010,7,1)</f>
        <v>40360</v>
      </c>
      <c r="B266">
        <v>2010</v>
      </c>
      <c r="C266">
        <v>3</v>
      </c>
      <c r="D266" s="1">
        <v>10366.3</v>
      </c>
      <c r="E266" s="1">
        <v>1848.9</v>
      </c>
      <c r="F266" s="1">
        <v>14745.1</v>
      </c>
      <c r="G266" s="1">
        <v>111.06</v>
      </c>
      <c r="H266" s="1">
        <v>411.2</v>
      </c>
      <c r="I266" s="1">
        <v>2399.4</v>
      </c>
      <c r="J266" s="1">
        <v>1907.2</v>
      </c>
    </row>
    <row r="267" spans="1:10" ht="12.75">
      <c r="A267" s="2">
        <f>DATE(2010,10,1)</f>
        <v>40452</v>
      </c>
      <c r="B267">
        <v>2010</v>
      </c>
      <c r="C267">
        <v>4</v>
      </c>
      <c r="D267" s="1">
        <v>10525.2</v>
      </c>
      <c r="E267" s="1">
        <v>1923.9</v>
      </c>
      <c r="F267" s="1">
        <v>14870.4</v>
      </c>
      <c r="G267" s="1">
        <v>111.153</v>
      </c>
      <c r="H267" s="1">
        <v>413.1</v>
      </c>
      <c r="I267" s="1">
        <v>2416</v>
      </c>
      <c r="J267" s="1">
        <v>1796.7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Ed Leamer</cp:lastModifiedBy>
  <dcterms:created xsi:type="dcterms:W3CDTF">2011-01-28T19:00:16Z</dcterms:created>
  <dcterms:modified xsi:type="dcterms:W3CDTF">2011-01-28T19:02:23Z</dcterms:modified>
  <cp:category/>
  <cp:version/>
  <cp:contentType/>
  <cp:contentStatus/>
</cp:coreProperties>
</file>